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40" windowWidth="27795" windowHeight="12165"/>
  </bookViews>
  <sheets>
    <sheet name="23 08 2024 (32)" sheetId="34" r:id="rId1"/>
    <sheet name="29 03 2024 (31)" sheetId="33" r:id="rId2"/>
    <sheet name="22 02 2024 (30)" sheetId="32" r:id="rId3"/>
    <sheet name="15 11 2023 (29) новый бюджет" sheetId="31" r:id="rId4"/>
    <sheet name="28 09 2023 (28)" sheetId="30" r:id="rId5"/>
    <sheet name="22 06 2023 (27)" sheetId="29" r:id="rId6"/>
    <sheet name="26 05 2023 (26)" sheetId="28" r:id="rId7"/>
    <sheet name="21 02 2023 (25)" sheetId="27" r:id="rId8"/>
    <sheet name="23 01 2023 (24)" sheetId="26" r:id="rId9"/>
    <sheet name="24 11 2022 (23)" sheetId="25" r:id="rId10"/>
    <sheet name="24 06 2022 (22)" sheetId="24" r:id="rId11"/>
    <sheet name="24 06 2022 (21)" sheetId="23" r:id="rId12"/>
    <sheet name="16 05 2022 (20)" sheetId="22" r:id="rId13"/>
    <sheet name="24 03 2022 (19)" sheetId="21" r:id="rId14"/>
    <sheet name="24 02 2022 (18)" sheetId="20" r:id="rId15"/>
    <sheet name="31 12 2021 (17)" sheetId="19" r:id="rId16"/>
    <sheet name="15 12 2021 (15)" sheetId="18" r:id="rId17"/>
    <sheet name="15 12 2021 (16) новый бюджет" sheetId="17" r:id="rId18"/>
    <sheet name="15 11 2021 (15) новый бюджет" sheetId="16" r:id="rId19"/>
    <sheet name="28 10 2021 (14)" sheetId="15" r:id="rId20"/>
    <sheet name="09 09 2021 (13)" sheetId="14" r:id="rId21"/>
    <sheet name="04 06 2021 (12)" sheetId="13" r:id="rId22"/>
    <sheet name="30 03 2021 (10)" sheetId="12" r:id="rId23"/>
    <sheet name="19 02 2021 (9)" sheetId="11" r:id="rId24"/>
    <sheet name="18 12 2020 (8)" sheetId="10" r:id="rId25"/>
    <sheet name="06 10 2020 (7)" sheetId="9" r:id="rId26"/>
    <sheet name="14 07 2020 (6)" sheetId="7" r:id="rId27"/>
    <sheet name="26 06 2020 (5)" sheetId="6" r:id="rId28"/>
    <sheet name="09 06 2020 (4)" sheetId="5" r:id="rId29"/>
    <sheet name="28 05 2020 (3)" sheetId="4" r:id="rId30"/>
    <sheet name="20 04 2020 (2)" sheetId="3" r:id="rId31"/>
    <sheet name="27 02 2020 (1)" sheetId="2" r:id="rId32"/>
    <sheet name="01 01 2020" sheetId="1" r:id="rId33"/>
  </sheets>
  <calcPr calcId="144525"/>
</workbook>
</file>

<file path=xl/calcChain.xml><?xml version="1.0" encoding="utf-8"?>
<calcChain xmlns="http://schemas.openxmlformats.org/spreadsheetml/2006/main">
  <c r="S10" i="34" l="1"/>
  <c r="P8" i="34"/>
  <c r="J8" i="34"/>
  <c r="D8" i="34"/>
  <c r="A8" i="34"/>
  <c r="G7" i="34"/>
  <c r="S7" i="34" s="1"/>
  <c r="S6" i="34"/>
  <c r="G6" i="34"/>
  <c r="M5" i="34"/>
  <c r="M8" i="34" s="1"/>
  <c r="S4" i="34"/>
  <c r="S3" i="34"/>
  <c r="S2" i="34"/>
  <c r="S1" i="34"/>
  <c r="G8" i="34" l="1"/>
  <c r="S8" i="34" s="1"/>
  <c r="S5" i="34"/>
  <c r="S10" i="33"/>
  <c r="P8" i="33"/>
  <c r="M8" i="33"/>
  <c r="J8" i="33"/>
  <c r="D8" i="33"/>
  <c r="A8" i="33"/>
  <c r="S7" i="33"/>
  <c r="G7" i="33"/>
  <c r="G6" i="33"/>
  <c r="S6" i="33" s="1"/>
  <c r="S5" i="33"/>
  <c r="M5" i="33"/>
  <c r="G8" i="33"/>
  <c r="S4" i="33"/>
  <c r="S3" i="33"/>
  <c r="S2" i="33"/>
  <c r="S1" i="33"/>
  <c r="S8" i="33" l="1"/>
  <c r="G7" i="32"/>
  <c r="G6" i="32"/>
  <c r="G5" i="32" l="1"/>
  <c r="M5" i="32"/>
  <c r="S10" i="32" l="1"/>
  <c r="P8" i="32"/>
  <c r="M8" i="32"/>
  <c r="J8" i="32"/>
  <c r="D8" i="32"/>
  <c r="A8" i="32"/>
  <c r="S7" i="32"/>
  <c r="S6" i="32"/>
  <c r="G8" i="32"/>
  <c r="S4" i="32"/>
  <c r="S3" i="32"/>
  <c r="S2" i="32"/>
  <c r="S1" i="32"/>
  <c r="S8" i="32" l="1"/>
  <c r="S5" i="32"/>
  <c r="S10" i="31"/>
  <c r="M8" i="31"/>
  <c r="G8" i="31"/>
  <c r="D8" i="31"/>
  <c r="A8" i="31"/>
  <c r="S7" i="31"/>
  <c r="S6" i="31"/>
  <c r="S5" i="31"/>
  <c r="P8" i="31"/>
  <c r="S4" i="31"/>
  <c r="S3" i="31"/>
  <c r="S2" i="31"/>
  <c r="S1" i="31"/>
  <c r="J8" i="31" l="1"/>
  <c r="S8" i="31" s="1"/>
  <c r="G4" i="30"/>
  <c r="G8" i="30" s="1"/>
  <c r="J4" i="30"/>
  <c r="J8" i="30" s="1"/>
  <c r="S10" i="30"/>
  <c r="P4" i="30"/>
  <c r="P8" i="30" s="1"/>
  <c r="M8" i="30"/>
  <c r="D8" i="30"/>
  <c r="A8" i="30"/>
  <c r="S7" i="30"/>
  <c r="S6" i="30"/>
  <c r="S5" i="30"/>
  <c r="S3" i="30"/>
  <c r="S2" i="30"/>
  <c r="S1" i="30"/>
  <c r="S4" i="30" l="1"/>
  <c r="S8" i="30"/>
  <c r="P4" i="29"/>
  <c r="G4" i="29"/>
  <c r="M8" i="29"/>
  <c r="J8" i="29"/>
  <c r="D8" i="29"/>
  <c r="A8" i="29"/>
  <c r="S7" i="29"/>
  <c r="S6" i="29"/>
  <c r="S5" i="29"/>
  <c r="P8" i="29"/>
  <c r="G8" i="29"/>
  <c r="S3" i="29"/>
  <c r="S2" i="29"/>
  <c r="S1" i="29"/>
  <c r="S8" i="29" l="1"/>
  <c r="S4" i="29"/>
  <c r="G4" i="28"/>
  <c r="P4" i="28" l="1"/>
  <c r="M8" i="28" l="1"/>
  <c r="J8" i="28"/>
  <c r="D8" i="28"/>
  <c r="A8" i="28"/>
  <c r="S7" i="28"/>
  <c r="S6" i="28"/>
  <c r="S5" i="28"/>
  <c r="P8" i="28"/>
  <c r="S4" i="28"/>
  <c r="S3" i="28"/>
  <c r="S2" i="28"/>
  <c r="S1" i="28"/>
  <c r="G8" i="28" l="1"/>
  <c r="S8" i="28" s="1"/>
  <c r="G4" i="27"/>
  <c r="S4" i="27" s="1"/>
  <c r="P4" i="27"/>
  <c r="P8" i="27" s="1"/>
  <c r="M8" i="27"/>
  <c r="J8" i="27"/>
  <c r="G8" i="27"/>
  <c r="D8" i="27"/>
  <c r="A8" i="27"/>
  <c r="S7" i="27"/>
  <c r="S6" i="27"/>
  <c r="S5" i="27"/>
  <c r="S3" i="27"/>
  <c r="S2" i="27"/>
  <c r="S1" i="27"/>
  <c r="S8" i="27" l="1"/>
  <c r="P8" i="26"/>
  <c r="M8" i="26"/>
  <c r="J8" i="26"/>
  <c r="G8" i="26"/>
  <c r="D8" i="26"/>
  <c r="S8" i="26" s="1"/>
  <c r="A8" i="26"/>
  <c r="S7" i="26"/>
  <c r="S6" i="26"/>
  <c r="S5" i="26"/>
  <c r="S4" i="26"/>
  <c r="S3" i="26"/>
  <c r="S2" i="26"/>
  <c r="S1" i="26"/>
  <c r="P8" i="25" l="1"/>
  <c r="M8" i="25"/>
  <c r="J8" i="25"/>
  <c r="G8" i="25"/>
  <c r="D8" i="25"/>
  <c r="A8" i="25"/>
  <c r="S7" i="25"/>
  <c r="S6" i="25"/>
  <c r="S5" i="25"/>
  <c r="S4" i="25"/>
  <c r="S3" i="25"/>
  <c r="S2" i="25"/>
  <c r="S1" i="25"/>
  <c r="S8" i="25" l="1"/>
  <c r="P8" i="24"/>
  <c r="M8" i="24"/>
  <c r="J8" i="24"/>
  <c r="G8" i="24"/>
  <c r="D8" i="24"/>
  <c r="S8" i="24" s="1"/>
  <c r="A8" i="24"/>
  <c r="S7" i="24"/>
  <c r="S6" i="24"/>
  <c r="S5" i="24"/>
  <c r="S4" i="24"/>
  <c r="S3" i="24"/>
  <c r="S2" i="24"/>
  <c r="S1" i="24"/>
  <c r="P8" i="23" l="1"/>
  <c r="M8" i="23"/>
  <c r="J8" i="23"/>
  <c r="G8" i="23"/>
  <c r="D8" i="23"/>
  <c r="A8" i="23"/>
  <c r="S7" i="23"/>
  <c r="S6" i="23"/>
  <c r="S5" i="23"/>
  <c r="S4" i="23"/>
  <c r="S3" i="23"/>
  <c r="S2" i="23"/>
  <c r="S1" i="23"/>
  <c r="S8" i="23" l="1"/>
  <c r="P8" i="22"/>
  <c r="J8" i="22"/>
  <c r="G8" i="22"/>
  <c r="S8" i="22" s="1"/>
  <c r="D8" i="22"/>
  <c r="A8" i="22"/>
  <c r="S7" i="22"/>
  <c r="S6" i="22"/>
  <c r="S5" i="22"/>
  <c r="S4" i="22"/>
  <c r="M3" i="22"/>
  <c r="M8" i="22" s="1"/>
  <c r="S2" i="22"/>
  <c r="S1" i="22"/>
  <c r="S3" i="22" l="1"/>
  <c r="P8" i="21"/>
  <c r="J8" i="21"/>
  <c r="G8" i="21"/>
  <c r="D8" i="21"/>
  <c r="A8" i="21"/>
  <c r="S7" i="21"/>
  <c r="S6" i="21"/>
  <c r="S5" i="21"/>
  <c r="S4" i="21"/>
  <c r="M3" i="21"/>
  <c r="M8" i="21" s="1"/>
  <c r="S2" i="21"/>
  <c r="S1" i="21"/>
  <c r="S8" i="21" l="1"/>
  <c r="S3" i="21"/>
  <c r="M8" i="20"/>
  <c r="J8" i="20"/>
  <c r="G8" i="20"/>
  <c r="D8" i="20"/>
  <c r="A8" i="20"/>
  <c r="S7" i="20"/>
  <c r="S6" i="20"/>
  <c r="S5" i="20"/>
  <c r="S4" i="20"/>
  <c r="P8" i="20"/>
  <c r="M3" i="20"/>
  <c r="S2" i="20"/>
  <c r="S1" i="20"/>
  <c r="S8" i="20" l="1"/>
  <c r="S3" i="20"/>
  <c r="P3" i="19"/>
  <c r="M3" i="19"/>
  <c r="P8" i="19" l="1"/>
  <c r="M8" i="19"/>
  <c r="J8" i="19"/>
  <c r="G8" i="19"/>
  <c r="D8" i="19"/>
  <c r="A8" i="19"/>
  <c r="S7" i="19"/>
  <c r="S6" i="19"/>
  <c r="S5" i="19"/>
  <c r="S4" i="19"/>
  <c r="S3" i="19"/>
  <c r="S2" i="19"/>
  <c r="S1" i="19"/>
  <c r="S8" i="19" l="1"/>
  <c r="P8" i="18"/>
  <c r="M8" i="18"/>
  <c r="J8" i="18"/>
  <c r="G8" i="18"/>
  <c r="D8" i="18"/>
  <c r="A8" i="18"/>
  <c r="S7" i="18"/>
  <c r="S6" i="18"/>
  <c r="S5" i="18"/>
  <c r="S4" i="18"/>
  <c r="S3" i="18"/>
  <c r="S2" i="18"/>
  <c r="S1" i="18"/>
  <c r="S8" i="18" l="1"/>
  <c r="P8" i="17"/>
  <c r="M8" i="17"/>
  <c r="J8" i="17"/>
  <c r="G8" i="17"/>
  <c r="D8" i="17"/>
  <c r="A8" i="17"/>
  <c r="S7" i="17"/>
  <c r="S6" i="17"/>
  <c r="S5" i="17"/>
  <c r="S4" i="17"/>
  <c r="S3" i="17"/>
  <c r="S2" i="17"/>
  <c r="S1" i="17"/>
  <c r="S8" i="17" l="1"/>
  <c r="P8" i="16"/>
  <c r="M8" i="16"/>
  <c r="J8" i="16"/>
  <c r="G8" i="16"/>
  <c r="D8" i="16"/>
  <c r="A8" i="16"/>
  <c r="S7" i="16"/>
  <c r="S6" i="16"/>
  <c r="S5" i="16"/>
  <c r="S4" i="16"/>
  <c r="S3" i="16"/>
  <c r="S2" i="16"/>
  <c r="S1" i="16"/>
  <c r="S8" i="16" l="1"/>
  <c r="M8" i="15"/>
  <c r="J8" i="15"/>
  <c r="G8" i="15"/>
  <c r="D8" i="15"/>
  <c r="A8" i="15"/>
  <c r="S7" i="15"/>
  <c r="S6" i="15"/>
  <c r="S5" i="15"/>
  <c r="S4" i="15"/>
  <c r="S3" i="15"/>
  <c r="S2" i="15"/>
  <c r="S1" i="15"/>
  <c r="P8" i="15" l="1"/>
  <c r="S8" i="15" s="1"/>
  <c r="P2" i="14"/>
  <c r="S2" i="14" s="1"/>
  <c r="P8" i="14"/>
  <c r="M8" i="14"/>
  <c r="J8" i="14"/>
  <c r="G8" i="14"/>
  <c r="D8" i="14"/>
  <c r="S8" i="14" s="1"/>
  <c r="A8" i="14"/>
  <c r="S7" i="14"/>
  <c r="S6" i="14"/>
  <c r="S5" i="14"/>
  <c r="S4" i="14"/>
  <c r="S3" i="14"/>
  <c r="S1" i="14"/>
  <c r="P8" i="13" l="1"/>
  <c r="M8" i="13"/>
  <c r="J8" i="13"/>
  <c r="G8" i="13"/>
  <c r="D8" i="13"/>
  <c r="A8" i="13"/>
  <c r="S7" i="13"/>
  <c r="S6" i="13"/>
  <c r="S5" i="13"/>
  <c r="S4" i="13"/>
  <c r="S3" i="13"/>
  <c r="S2" i="13"/>
  <c r="S1" i="13"/>
  <c r="S8" i="13" l="1"/>
  <c r="P8" i="12"/>
  <c r="M8" i="12"/>
  <c r="J8" i="12"/>
  <c r="G8" i="12"/>
  <c r="D8" i="12"/>
  <c r="A8" i="12"/>
  <c r="S7" i="12"/>
  <c r="S6" i="12"/>
  <c r="S5" i="12"/>
  <c r="S4" i="12"/>
  <c r="S3" i="12"/>
  <c r="S2" i="12"/>
  <c r="S1" i="12"/>
  <c r="S8" i="12" l="1"/>
  <c r="P8" i="11"/>
  <c r="M8" i="11"/>
  <c r="J8" i="11"/>
  <c r="G8" i="11"/>
  <c r="D8" i="11"/>
  <c r="A8" i="11"/>
  <c r="S7" i="11"/>
  <c r="S6" i="11"/>
  <c r="S5" i="11"/>
  <c r="S4" i="11"/>
  <c r="S3" i="11"/>
  <c r="S2" i="11"/>
  <c r="S1" i="11"/>
  <c r="S8" i="11" l="1"/>
  <c r="P8" i="10"/>
  <c r="M8" i="10"/>
  <c r="J8" i="10"/>
  <c r="G8" i="10"/>
  <c r="D8" i="10"/>
  <c r="A8" i="10"/>
  <c r="S7" i="10"/>
  <c r="S6" i="10"/>
  <c r="S5" i="10"/>
  <c r="S4" i="10"/>
  <c r="S3" i="10"/>
  <c r="S2" i="10"/>
  <c r="S1" i="10"/>
  <c r="S8" i="10" l="1"/>
  <c r="J8" i="9"/>
  <c r="D8" i="9"/>
  <c r="A8" i="9"/>
  <c r="S7" i="9"/>
  <c r="S6" i="9"/>
  <c r="S5" i="9"/>
  <c r="S4" i="9"/>
  <c r="S3" i="9"/>
  <c r="S2" i="9"/>
  <c r="P8" i="9"/>
  <c r="M8" i="9"/>
  <c r="G8" i="9"/>
  <c r="S8" i="9" l="1"/>
  <c r="S1" i="9"/>
  <c r="P1" i="7" l="1"/>
  <c r="P8" i="7" s="1"/>
  <c r="G1" i="7"/>
  <c r="M8" i="7"/>
  <c r="J8" i="7"/>
  <c r="D8" i="7"/>
  <c r="A8" i="7"/>
  <c r="S7" i="7"/>
  <c r="S6" i="7"/>
  <c r="S5" i="7"/>
  <c r="S4" i="7"/>
  <c r="S3" i="7"/>
  <c r="S2" i="7"/>
  <c r="S1" i="7"/>
  <c r="G8" i="7" l="1"/>
  <c r="S8" i="7" s="1"/>
  <c r="S1" i="6"/>
  <c r="G1" i="6"/>
  <c r="M8" i="6"/>
  <c r="J8" i="6"/>
  <c r="D8" i="6"/>
  <c r="A8" i="6"/>
  <c r="S7" i="6"/>
  <c r="S6" i="6"/>
  <c r="S5" i="6"/>
  <c r="S4" i="6"/>
  <c r="S3" i="6"/>
  <c r="S2" i="6"/>
  <c r="P8" i="6"/>
  <c r="G8" i="6" l="1"/>
  <c r="S8" i="6" s="1"/>
  <c r="P8" i="5"/>
  <c r="S8" i="5"/>
  <c r="P1" i="5"/>
  <c r="S1" i="5" s="1"/>
  <c r="G1" i="5"/>
  <c r="M8" i="5"/>
  <c r="J8" i="5"/>
  <c r="G8" i="5"/>
  <c r="D8" i="5"/>
  <c r="A8" i="5"/>
  <c r="S7" i="5"/>
  <c r="S6" i="5"/>
  <c r="S5" i="5"/>
  <c r="S4" i="5"/>
  <c r="S3" i="5"/>
  <c r="S2" i="5"/>
  <c r="P8" i="4" l="1"/>
  <c r="M8" i="4"/>
  <c r="J8" i="4"/>
  <c r="G8" i="4"/>
  <c r="D8" i="4"/>
  <c r="A8" i="4"/>
  <c r="S7" i="4"/>
  <c r="S6" i="4"/>
  <c r="S5" i="4"/>
  <c r="S4" i="4"/>
  <c r="S3" i="4"/>
  <c r="S2" i="4"/>
  <c r="S1" i="4"/>
  <c r="S8" i="4" l="1"/>
  <c r="P8" i="3"/>
  <c r="M8" i="3"/>
  <c r="J8" i="3"/>
  <c r="G8" i="3"/>
  <c r="D8" i="3"/>
  <c r="A8" i="3"/>
  <c r="S7" i="3"/>
  <c r="S6" i="3"/>
  <c r="S5" i="3"/>
  <c r="S4" i="3"/>
  <c r="S3" i="3"/>
  <c r="S2" i="3"/>
  <c r="S1" i="3"/>
  <c r="S8" i="3" l="1"/>
  <c r="P8" i="2"/>
  <c r="M8" i="2"/>
  <c r="J8" i="2"/>
  <c r="G8" i="2"/>
  <c r="D8" i="2"/>
  <c r="A8" i="2"/>
  <c r="S7" i="2"/>
  <c r="S6" i="2"/>
  <c r="S5" i="2"/>
  <c r="S4" i="2"/>
  <c r="S3" i="2"/>
  <c r="S2" i="2"/>
  <c r="S1" i="2"/>
  <c r="S8" i="2" l="1"/>
  <c r="S2" i="1"/>
  <c r="S3" i="1"/>
  <c r="S4" i="1"/>
  <c r="S5" i="1"/>
  <c r="S6" i="1"/>
  <c r="S7" i="1"/>
  <c r="S1" i="1"/>
  <c r="M8" i="1"/>
  <c r="P8" i="1"/>
  <c r="G8" i="1"/>
  <c r="J8" i="1"/>
  <c r="D8" i="1"/>
  <c r="A8" i="1"/>
  <c r="S8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0" fillId="0" borderId="0" xfId="0" applyNumberFormat="1"/>
    <xf numFmtId="4" fontId="0" fillId="2" borderId="0" xfId="0" applyNumberFormat="1" applyFill="1"/>
    <xf numFmtId="0" fontId="0" fillId="2" borderId="0" xfId="0" applyFill="1"/>
    <xf numFmtId="4" fontId="1" fillId="2" borderId="0" xfId="0" applyNumberFormat="1" applyFont="1" applyFill="1"/>
    <xf numFmtId="0" fontId="1" fillId="2" borderId="0" xfId="0" applyFont="1" applyFill="1"/>
    <xf numFmtId="4" fontId="1" fillId="0" borderId="0" xfId="0" applyNumberFormat="1" applyFont="1"/>
    <xf numFmtId="0" fontId="1" fillId="0" borderId="0" xfId="0" applyFont="1"/>
    <xf numFmtId="4" fontId="1" fillId="3" borderId="0" xfId="0" applyNumberFormat="1" applyFont="1" applyFill="1"/>
    <xf numFmtId="0" fontId="1" fillId="3" borderId="0" xfId="0" applyFont="1" applyFill="1"/>
    <xf numFmtId="4" fontId="1" fillId="2" borderId="1" xfId="0" applyNumberFormat="1" applyFont="1" applyFill="1" applyBorder="1"/>
    <xf numFmtId="0" fontId="1" fillId="2" borderId="1" xfId="0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" fontId="1" fillId="3" borderId="1" xfId="0" applyNumberFormat="1" applyFont="1" applyFill="1" applyBorder="1"/>
    <xf numFmtId="0" fontId="1" fillId="3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/>
    <xf numFmtId="4" fontId="1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"/>
  <sheetViews>
    <sheetView tabSelected="1" zoomScale="130" zoomScaleNormal="130" workbookViewId="0">
      <selection activeCell="S8" sqref="S8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6">
        <v>6282527.75</v>
      </c>
      <c r="B3" s="17">
        <v>2022</v>
      </c>
      <c r="C3" s="17"/>
      <c r="D3" s="16">
        <v>837930.36</v>
      </c>
      <c r="E3" s="17">
        <v>2022</v>
      </c>
      <c r="F3" s="17"/>
      <c r="G3" s="16">
        <v>8746519.75</v>
      </c>
      <c r="H3" s="17">
        <v>2022</v>
      </c>
      <c r="I3" s="17"/>
      <c r="J3" s="16">
        <v>110095</v>
      </c>
      <c r="K3" s="17">
        <v>2022</v>
      </c>
      <c r="L3" s="17"/>
      <c r="M3" s="16">
        <v>211758.8</v>
      </c>
      <c r="N3" s="17">
        <v>2022</v>
      </c>
      <c r="O3" s="17"/>
      <c r="P3" s="16">
        <v>4306998.6100000003</v>
      </c>
      <c r="Q3" s="17">
        <v>2022</v>
      </c>
      <c r="R3" s="17"/>
      <c r="S3" s="16">
        <f t="shared" si="0"/>
        <v>14213302.52</v>
      </c>
    </row>
    <row r="4" spans="1:20" s="3" customFormat="1" ht="15.75" x14ac:dyDescent="0.25">
      <c r="A4" s="10">
        <v>6129765.1100000003</v>
      </c>
      <c r="B4" s="11">
        <v>2023</v>
      </c>
      <c r="C4" s="11"/>
      <c r="D4" s="10">
        <v>762450.4</v>
      </c>
      <c r="E4" s="11">
        <v>2023</v>
      </c>
      <c r="F4" s="11"/>
      <c r="G4" s="10">
        <v>1003054.4</v>
      </c>
      <c r="H4" s="11">
        <v>2023</v>
      </c>
      <c r="I4" s="11"/>
      <c r="J4" s="10">
        <v>11615</v>
      </c>
      <c r="K4" s="11">
        <v>2023</v>
      </c>
      <c r="L4" s="11"/>
      <c r="M4" s="10">
        <v>230441.63</v>
      </c>
      <c r="N4" s="11">
        <v>2023</v>
      </c>
      <c r="O4" s="11"/>
      <c r="P4" s="10">
        <v>4712517.1100000003</v>
      </c>
      <c r="Q4" s="11">
        <v>2023</v>
      </c>
      <c r="R4" s="11"/>
      <c r="S4" s="10">
        <f t="shared" si="0"/>
        <v>6720078.54</v>
      </c>
    </row>
    <row r="5" spans="1:20" ht="15.75" x14ac:dyDescent="0.25">
      <c r="A5" s="12">
        <v>8079519.1499999994</v>
      </c>
      <c r="B5" s="13">
        <v>2024</v>
      </c>
      <c r="C5" s="13"/>
      <c r="D5" s="12">
        <v>1005289</v>
      </c>
      <c r="E5" s="13">
        <v>2024</v>
      </c>
      <c r="F5" s="13"/>
      <c r="G5" s="12">
        <v>3039962.18</v>
      </c>
      <c r="H5" s="13">
        <v>2024</v>
      </c>
      <c r="I5" s="13"/>
      <c r="J5" s="12">
        <v>126243.34</v>
      </c>
      <c r="K5" s="13">
        <v>2024</v>
      </c>
      <c r="L5" s="13"/>
      <c r="M5" s="12">
        <f>235271.63+108600</f>
        <v>343871.63</v>
      </c>
      <c r="N5" s="13">
        <v>2024</v>
      </c>
      <c r="O5" s="13"/>
      <c r="P5" s="12">
        <v>5594089.5199999996</v>
      </c>
      <c r="Q5" s="13">
        <v>2024</v>
      </c>
      <c r="R5" s="13"/>
      <c r="S5" s="12">
        <f t="shared" si="0"/>
        <v>10109455.67</v>
      </c>
    </row>
    <row r="6" spans="1:20" ht="15.75" x14ac:dyDescent="0.25">
      <c r="A6" s="12">
        <v>6768684.2700000005</v>
      </c>
      <c r="B6" s="13">
        <v>2025</v>
      </c>
      <c r="C6" s="13"/>
      <c r="D6" s="12">
        <v>1000</v>
      </c>
      <c r="E6" s="13">
        <v>2025</v>
      </c>
      <c r="F6" s="13"/>
      <c r="G6" s="12">
        <f>1506991.95+59000</f>
        <v>1565991.95</v>
      </c>
      <c r="H6" s="13">
        <v>2025</v>
      </c>
      <c r="I6" s="13"/>
      <c r="J6" s="12">
        <v>15000</v>
      </c>
      <c r="K6" s="13">
        <v>2025</v>
      </c>
      <c r="L6" s="13"/>
      <c r="M6" s="12">
        <v>0</v>
      </c>
      <c r="N6" s="13">
        <v>2025</v>
      </c>
      <c r="O6" s="13"/>
      <c r="P6" s="12">
        <v>5245692.32</v>
      </c>
      <c r="Q6" s="13">
        <v>2025</v>
      </c>
      <c r="R6" s="13"/>
      <c r="S6" s="12">
        <f t="shared" si="0"/>
        <v>6827684.2700000005</v>
      </c>
    </row>
    <row r="7" spans="1:20" ht="15.75" x14ac:dyDescent="0.25">
      <c r="A7" s="12">
        <v>6887288.3900000006</v>
      </c>
      <c r="B7" s="13">
        <v>2026</v>
      </c>
      <c r="C7" s="13"/>
      <c r="D7" s="12">
        <v>1000</v>
      </c>
      <c r="E7" s="13">
        <v>2026</v>
      </c>
      <c r="F7" s="13"/>
      <c r="G7" s="12">
        <f>1650596.07-242500</f>
        <v>1408096.07</v>
      </c>
      <c r="H7" s="13">
        <v>2026</v>
      </c>
      <c r="I7" s="13"/>
      <c r="J7" s="12">
        <v>15000</v>
      </c>
      <c r="K7" s="13">
        <v>2026</v>
      </c>
      <c r="L7" s="13"/>
      <c r="M7" s="12">
        <v>0</v>
      </c>
      <c r="N7" s="13">
        <v>2026</v>
      </c>
      <c r="O7" s="13"/>
      <c r="P7" s="12">
        <v>5220692.32</v>
      </c>
      <c r="Q7" s="13">
        <v>2026</v>
      </c>
      <c r="R7" s="13"/>
      <c r="S7" s="12">
        <f t="shared" si="0"/>
        <v>6644788.3900000006</v>
      </c>
    </row>
    <row r="8" spans="1:20" ht="15.75" x14ac:dyDescent="0.25">
      <c r="A8" s="12">
        <f>A1+A2+A3+A4+A5+A6+A7</f>
        <v>44768453</v>
      </c>
      <c r="B8" s="13"/>
      <c r="C8" s="13"/>
      <c r="D8" s="12">
        <f>D1+D2+D3+D4+D5+D6+D7</f>
        <v>4025506.76</v>
      </c>
      <c r="E8" s="13"/>
      <c r="F8" s="13"/>
      <c r="G8" s="12">
        <f>G1+G2+G3+G4+G5+G6+G7</f>
        <v>30678838.779999997</v>
      </c>
      <c r="H8" s="13"/>
      <c r="I8" s="13"/>
      <c r="J8" s="12">
        <f>J1+J2+J3+J4+J5+J6+J7</f>
        <v>343577.1</v>
      </c>
      <c r="K8" s="13"/>
      <c r="L8" s="13"/>
      <c r="M8" s="12">
        <f>M1+M2+M3+M4+M5+M6+M7</f>
        <v>1049477.49</v>
      </c>
      <c r="N8" s="13"/>
      <c r="O8" s="13"/>
      <c r="P8" s="12">
        <f>P1+P2+P3+P4+P5+P6+P7</f>
        <v>32780858.719999999</v>
      </c>
      <c r="Q8" s="13"/>
      <c r="R8" s="13"/>
      <c r="S8" s="12">
        <f>D8+G8+J8+P8+M8</f>
        <v>68878258.849999994</v>
      </c>
    </row>
    <row r="9" spans="1:20" x14ac:dyDescent="0.25">
      <c r="A9" s="1"/>
    </row>
    <row r="10" spans="1:20" ht="15.75" x14ac:dyDescent="0.25">
      <c r="S10" s="18">
        <f>6532874.04-313</f>
        <v>6532561.04</v>
      </c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zoomScale="130" zoomScaleNormal="130" workbookViewId="0">
      <selection activeCell="A4" sqref="A4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4">
        <v>6282527.75</v>
      </c>
      <c r="B3" s="15">
        <v>2022</v>
      </c>
      <c r="C3" s="15"/>
      <c r="D3" s="14">
        <v>837931.86</v>
      </c>
      <c r="E3" s="15">
        <v>2022</v>
      </c>
      <c r="F3" s="15"/>
      <c r="G3" s="14">
        <v>8968325.5800000001</v>
      </c>
      <c r="H3" s="15">
        <v>2022</v>
      </c>
      <c r="I3" s="15"/>
      <c r="J3" s="14">
        <v>142621</v>
      </c>
      <c r="K3" s="15">
        <v>2022</v>
      </c>
      <c r="L3" s="15"/>
      <c r="M3" s="14">
        <v>211758.8</v>
      </c>
      <c r="N3" s="15">
        <v>2022</v>
      </c>
      <c r="O3" s="15"/>
      <c r="P3" s="14">
        <v>4132912.7</v>
      </c>
      <c r="Q3" s="15">
        <v>2022</v>
      </c>
      <c r="R3" s="15"/>
      <c r="S3" s="14">
        <f t="shared" si="0"/>
        <v>14293549.940000001</v>
      </c>
    </row>
    <row r="4" spans="1:20" ht="15.75" x14ac:dyDescent="0.25">
      <c r="A4" s="12">
        <v>6129765.1100000003</v>
      </c>
      <c r="B4" s="13">
        <v>2023</v>
      </c>
      <c r="C4" s="13"/>
      <c r="D4" s="12">
        <v>662624</v>
      </c>
      <c r="E4" s="13">
        <v>2023</v>
      </c>
      <c r="F4" s="13"/>
      <c r="G4" s="12">
        <v>897555.66</v>
      </c>
      <c r="H4" s="13">
        <v>2023</v>
      </c>
      <c r="I4" s="13"/>
      <c r="J4" s="12">
        <v>25664.67</v>
      </c>
      <c r="K4" s="13">
        <v>2023</v>
      </c>
      <c r="L4" s="13"/>
      <c r="M4" s="12">
        <v>230441.63</v>
      </c>
      <c r="N4" s="13">
        <v>2023</v>
      </c>
      <c r="O4" s="13"/>
      <c r="P4" s="12">
        <v>4313479.1500000004</v>
      </c>
      <c r="Q4" s="13">
        <v>2023</v>
      </c>
      <c r="R4" s="13"/>
      <c r="S4" s="12">
        <f t="shared" si="0"/>
        <v>6129765.1100000003</v>
      </c>
    </row>
    <row r="5" spans="1:20" ht="15.75" x14ac:dyDescent="0.25">
      <c r="A5" s="12">
        <v>5148972.2699999996</v>
      </c>
      <c r="B5" s="13">
        <v>2024</v>
      </c>
      <c r="C5" s="13"/>
      <c r="D5" s="12">
        <v>658624</v>
      </c>
      <c r="E5" s="13">
        <v>2024</v>
      </c>
      <c r="F5" s="13"/>
      <c r="G5" s="12">
        <v>873021.46</v>
      </c>
      <c r="H5" s="13">
        <v>2024</v>
      </c>
      <c r="I5" s="13"/>
      <c r="J5" s="12">
        <v>2000</v>
      </c>
      <c r="K5" s="13">
        <v>2024</v>
      </c>
      <c r="L5" s="13"/>
      <c r="M5" s="12">
        <v>0</v>
      </c>
      <c r="N5" s="13">
        <v>2024</v>
      </c>
      <c r="O5" s="13"/>
      <c r="P5" s="12">
        <v>3615326.81</v>
      </c>
      <c r="Q5" s="13">
        <v>2024</v>
      </c>
      <c r="R5" s="13"/>
      <c r="S5" s="12">
        <f t="shared" si="0"/>
        <v>5148972.2699999996</v>
      </c>
    </row>
    <row r="6" spans="1:20" ht="15.75" x14ac:dyDescent="0.25">
      <c r="A6" s="12">
        <v>5063768.8899999997</v>
      </c>
      <c r="B6" s="13">
        <v>2025</v>
      </c>
      <c r="C6" s="13"/>
      <c r="D6" s="12">
        <v>658624</v>
      </c>
      <c r="E6" s="13">
        <v>2025</v>
      </c>
      <c r="F6" s="13"/>
      <c r="G6" s="12">
        <v>887931.54</v>
      </c>
      <c r="H6" s="13">
        <v>2025</v>
      </c>
      <c r="I6" s="13"/>
      <c r="J6" s="12">
        <v>2000</v>
      </c>
      <c r="K6" s="13">
        <v>2025</v>
      </c>
      <c r="L6" s="13"/>
      <c r="M6" s="12">
        <v>0</v>
      </c>
      <c r="N6" s="13">
        <v>2025</v>
      </c>
      <c r="O6" s="13"/>
      <c r="P6" s="12">
        <v>3515213.35</v>
      </c>
      <c r="Q6" s="13">
        <v>2025</v>
      </c>
      <c r="R6" s="13"/>
      <c r="S6" s="12">
        <f t="shared" si="0"/>
        <v>5063768.8900000006</v>
      </c>
    </row>
    <row r="7" spans="1:20" ht="15.75" x14ac:dyDescent="0.25">
      <c r="A7" s="12">
        <v>4099577.2</v>
      </c>
      <c r="B7" s="13">
        <v>2026</v>
      </c>
      <c r="C7" s="13"/>
      <c r="D7" s="12">
        <v>295000</v>
      </c>
      <c r="E7" s="13">
        <v>2026</v>
      </c>
      <c r="F7" s="13"/>
      <c r="G7" s="12">
        <v>815657.2</v>
      </c>
      <c r="H7" s="13">
        <v>2026</v>
      </c>
      <c r="I7" s="13"/>
      <c r="J7" s="12">
        <v>9000</v>
      </c>
      <c r="K7" s="13">
        <v>2026</v>
      </c>
      <c r="L7" s="13"/>
      <c r="M7" s="12">
        <v>0</v>
      </c>
      <c r="N7" s="13">
        <v>2026</v>
      </c>
      <c r="O7" s="13"/>
      <c r="P7" s="12">
        <v>2979920</v>
      </c>
      <c r="Q7" s="13">
        <v>2026</v>
      </c>
      <c r="R7" s="13"/>
      <c r="S7" s="12">
        <f t="shared" si="0"/>
        <v>4099577.2</v>
      </c>
    </row>
    <row r="8" spans="1:20" ht="15.75" x14ac:dyDescent="0.25">
      <c r="A8" s="12">
        <f>A1+A2+A3+A4+A5+A6+A7</f>
        <v>37345279.549999997</v>
      </c>
      <c r="B8" s="13"/>
      <c r="C8" s="13"/>
      <c r="D8" s="12">
        <f>D1+D2+D3+D4+D5+D6+D7</f>
        <v>4530640.8599999994</v>
      </c>
      <c r="E8" s="13"/>
      <c r="F8" s="13"/>
      <c r="G8" s="12">
        <f>G1+G2+G3+G4+G5+G6+G7</f>
        <v>27357705.869999997</v>
      </c>
      <c r="H8" s="13"/>
      <c r="I8" s="13"/>
      <c r="J8" s="12">
        <f>J1+J2+J3+J4+J5+J6+J7</f>
        <v>246909.43</v>
      </c>
      <c r="K8" s="13"/>
      <c r="L8" s="13"/>
      <c r="M8" s="12">
        <f>M1+M2+M3+M4+M5+M6+M7</f>
        <v>705605.86</v>
      </c>
      <c r="N8" s="13"/>
      <c r="O8" s="13"/>
      <c r="P8" s="12">
        <f>P1+P2+P3+P4+P5+P6+P7</f>
        <v>26257720.850000001</v>
      </c>
      <c r="Q8" s="13"/>
      <c r="R8" s="13"/>
      <c r="S8" s="12">
        <f>D8+G8+J8+P8+M8</f>
        <v>59098582.869999997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zoomScale="130" zoomScaleNormal="130" workbookViewId="0">
      <selection activeCell="J3" sqref="J3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4">
        <v>5410933.4100000001</v>
      </c>
      <c r="B1" s="5">
        <v>2020</v>
      </c>
      <c r="C1" s="5"/>
      <c r="D1" s="4">
        <v>850660</v>
      </c>
      <c r="E1" s="5">
        <v>2020</v>
      </c>
      <c r="F1" s="5"/>
      <c r="G1" s="4">
        <v>3834627.92</v>
      </c>
      <c r="H1" s="5">
        <v>2020</v>
      </c>
      <c r="I1" s="5"/>
      <c r="J1" s="4">
        <v>7000</v>
      </c>
      <c r="K1" s="5">
        <v>2020</v>
      </c>
      <c r="L1" s="5"/>
      <c r="M1" s="4">
        <v>121540.58</v>
      </c>
      <c r="N1" s="5">
        <v>2020</v>
      </c>
      <c r="O1" s="5"/>
      <c r="P1" s="4">
        <v>3560656.4</v>
      </c>
      <c r="Q1" s="5">
        <v>2020</v>
      </c>
      <c r="R1" s="5"/>
      <c r="S1" s="4">
        <f>D1+G1+J1+P1+M1</f>
        <v>8374484.9000000004</v>
      </c>
      <c r="T1" s="3"/>
    </row>
    <row r="2" spans="1:20" ht="15.75" x14ac:dyDescent="0.25">
      <c r="A2" s="6">
        <v>5209734.92</v>
      </c>
      <c r="B2" s="7">
        <v>2021</v>
      </c>
      <c r="C2" s="7"/>
      <c r="D2" s="6">
        <v>567177</v>
      </c>
      <c r="E2" s="7">
        <v>2021</v>
      </c>
      <c r="F2" s="7"/>
      <c r="G2" s="6">
        <v>11080586.51</v>
      </c>
      <c r="H2" s="7">
        <v>2021</v>
      </c>
      <c r="I2" s="7"/>
      <c r="J2" s="6">
        <v>58623.76</v>
      </c>
      <c r="K2" s="7">
        <v>2021</v>
      </c>
      <c r="L2" s="7"/>
      <c r="M2" s="6">
        <v>141864.85</v>
      </c>
      <c r="N2" s="7">
        <v>2021</v>
      </c>
      <c r="O2" s="7"/>
      <c r="P2" s="6">
        <v>4140212.44</v>
      </c>
      <c r="Q2" s="7">
        <v>2021</v>
      </c>
      <c r="R2" s="7"/>
      <c r="S2" s="6">
        <f t="shared" ref="S2:S7" si="0">D2+G2+J2+P2+M2</f>
        <v>15988464.559999999</v>
      </c>
    </row>
    <row r="3" spans="1:20" ht="15.75" x14ac:dyDescent="0.25">
      <c r="A3" s="8">
        <v>6282527.75</v>
      </c>
      <c r="B3" s="9">
        <v>2022</v>
      </c>
      <c r="C3" s="9"/>
      <c r="D3" s="8">
        <v>837931.86</v>
      </c>
      <c r="E3" s="9">
        <v>2022</v>
      </c>
      <c r="F3" s="9"/>
      <c r="G3" s="8">
        <v>8968325.5800000001</v>
      </c>
      <c r="H3" s="9">
        <v>2022</v>
      </c>
      <c r="I3" s="9"/>
      <c r="J3" s="8">
        <v>142621</v>
      </c>
      <c r="K3" s="9">
        <v>2022</v>
      </c>
      <c r="L3" s="9"/>
      <c r="M3" s="8">
        <v>211758.8</v>
      </c>
      <c r="N3" s="9">
        <v>2022</v>
      </c>
      <c r="O3" s="9"/>
      <c r="P3" s="8">
        <v>4132912.7</v>
      </c>
      <c r="Q3" s="9">
        <v>2022</v>
      </c>
      <c r="R3" s="9"/>
      <c r="S3" s="8">
        <f t="shared" si="0"/>
        <v>14293549.940000001</v>
      </c>
    </row>
    <row r="4" spans="1:20" ht="15.75" x14ac:dyDescent="0.25">
      <c r="A4" s="6">
        <v>5022512.5999999996</v>
      </c>
      <c r="B4" s="7">
        <v>2023</v>
      </c>
      <c r="C4" s="7"/>
      <c r="D4" s="6">
        <v>698883</v>
      </c>
      <c r="E4" s="7">
        <v>2023</v>
      </c>
      <c r="F4" s="7"/>
      <c r="G4" s="6">
        <v>791191.46</v>
      </c>
      <c r="H4" s="7">
        <v>2023</v>
      </c>
      <c r="I4" s="7"/>
      <c r="J4" s="6">
        <v>2000</v>
      </c>
      <c r="K4" s="7">
        <v>2023</v>
      </c>
      <c r="L4" s="7"/>
      <c r="M4" s="6">
        <v>0</v>
      </c>
      <c r="N4" s="7">
        <v>2023</v>
      </c>
      <c r="O4" s="7"/>
      <c r="P4" s="6">
        <v>3530438.14</v>
      </c>
      <c r="Q4" s="7">
        <v>2023</v>
      </c>
      <c r="R4" s="7"/>
      <c r="S4" s="6">
        <f t="shared" si="0"/>
        <v>5022512.5999999996</v>
      </c>
    </row>
    <row r="5" spans="1:20" ht="15.75" x14ac:dyDescent="0.25">
      <c r="A5" s="6">
        <v>4907738.8099999996</v>
      </c>
      <c r="B5" s="7">
        <v>2024</v>
      </c>
      <c r="C5" s="7"/>
      <c r="D5" s="6">
        <v>698883</v>
      </c>
      <c r="E5" s="7">
        <v>2024</v>
      </c>
      <c r="F5" s="7"/>
      <c r="G5" s="6">
        <v>808231.54</v>
      </c>
      <c r="H5" s="7">
        <v>2024</v>
      </c>
      <c r="I5" s="7"/>
      <c r="J5" s="6">
        <v>2000</v>
      </c>
      <c r="K5" s="7">
        <v>2024</v>
      </c>
      <c r="L5" s="7"/>
      <c r="M5" s="6">
        <v>0</v>
      </c>
      <c r="N5" s="7">
        <v>2024</v>
      </c>
      <c r="O5" s="7"/>
      <c r="P5" s="6">
        <v>3398624.27</v>
      </c>
      <c r="Q5" s="7">
        <v>2024</v>
      </c>
      <c r="R5" s="7"/>
      <c r="S5" s="6">
        <f t="shared" si="0"/>
        <v>4907738.8100000005</v>
      </c>
    </row>
    <row r="6" spans="1:20" ht="15.75" x14ac:dyDescent="0.25">
      <c r="A6" s="6">
        <v>4099577.2</v>
      </c>
      <c r="B6" s="7">
        <v>2025</v>
      </c>
      <c r="C6" s="7"/>
      <c r="D6" s="6">
        <v>295000</v>
      </c>
      <c r="E6" s="7">
        <v>2025</v>
      </c>
      <c r="F6" s="7"/>
      <c r="G6" s="6">
        <v>815657.2</v>
      </c>
      <c r="H6" s="7">
        <v>2025</v>
      </c>
      <c r="I6" s="7"/>
      <c r="J6" s="6">
        <v>9000</v>
      </c>
      <c r="K6" s="7">
        <v>2025</v>
      </c>
      <c r="L6" s="7"/>
      <c r="M6" s="6">
        <v>0</v>
      </c>
      <c r="N6" s="7">
        <v>2025</v>
      </c>
      <c r="O6" s="7"/>
      <c r="P6" s="6">
        <v>2979920</v>
      </c>
      <c r="Q6" s="7">
        <v>2025</v>
      </c>
      <c r="R6" s="7"/>
      <c r="S6" s="6">
        <f t="shared" si="0"/>
        <v>4099577.2</v>
      </c>
    </row>
    <row r="7" spans="1:20" ht="15.75" x14ac:dyDescent="0.25">
      <c r="A7" s="6">
        <v>4099577.2</v>
      </c>
      <c r="B7" s="7">
        <v>2026</v>
      </c>
      <c r="C7" s="7"/>
      <c r="D7" s="6">
        <v>295000</v>
      </c>
      <c r="E7" s="7">
        <v>2026</v>
      </c>
      <c r="F7" s="7"/>
      <c r="G7" s="6">
        <v>815657.2</v>
      </c>
      <c r="H7" s="7">
        <v>2026</v>
      </c>
      <c r="I7" s="7"/>
      <c r="J7" s="6">
        <v>9000</v>
      </c>
      <c r="K7" s="7">
        <v>2026</v>
      </c>
      <c r="L7" s="7"/>
      <c r="M7" s="6">
        <v>0</v>
      </c>
      <c r="N7" s="7">
        <v>2026</v>
      </c>
      <c r="O7" s="7"/>
      <c r="P7" s="6">
        <v>2979920</v>
      </c>
      <c r="Q7" s="7">
        <v>2026</v>
      </c>
      <c r="R7" s="7"/>
      <c r="S7" s="6">
        <f t="shared" si="0"/>
        <v>4099577.2</v>
      </c>
    </row>
    <row r="8" spans="1:20" ht="15.75" x14ac:dyDescent="0.25">
      <c r="A8" s="6">
        <f>A1+A2+A3+A4+A5+A6+A7</f>
        <v>35032601.890000001</v>
      </c>
      <c r="B8" s="7"/>
      <c r="C8" s="7"/>
      <c r="D8" s="6">
        <f>D1+D2+D3+D4+D5+D6+D7</f>
        <v>4243534.8599999994</v>
      </c>
      <c r="E8" s="7"/>
      <c r="F8" s="7"/>
      <c r="G8" s="6">
        <f>G1+G2+G3+G4+G5+G6+G7</f>
        <v>27114277.409999996</v>
      </c>
      <c r="H8" s="7"/>
      <c r="I8" s="7"/>
      <c r="J8" s="6">
        <f>J1+J2+J3+J4+J5+J6+J7</f>
        <v>230244.76</v>
      </c>
      <c r="K8" s="7"/>
      <c r="L8" s="7"/>
      <c r="M8" s="6">
        <f>M1+M2+M3+M4+M5+M6+M7</f>
        <v>475164.23</v>
      </c>
      <c r="N8" s="7"/>
      <c r="O8" s="7"/>
      <c r="P8" s="6">
        <f>P1+P2+P3+P4+P5+P6+P7</f>
        <v>24722683.949999999</v>
      </c>
      <c r="Q8" s="7"/>
      <c r="R8" s="7"/>
      <c r="S8" s="6">
        <f>D8+G8+J8+P8+M8</f>
        <v>56785905.209999993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zoomScale="130" zoomScaleNormal="130" workbookViewId="0">
      <selection activeCell="D26" sqref="D26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4">
        <v>5410933.4100000001</v>
      </c>
      <c r="B1" s="5">
        <v>2020</v>
      </c>
      <c r="C1" s="5"/>
      <c r="D1" s="4">
        <v>850660</v>
      </c>
      <c r="E1" s="5">
        <v>2020</v>
      </c>
      <c r="F1" s="5"/>
      <c r="G1" s="4">
        <v>3834627.92</v>
      </c>
      <c r="H1" s="5">
        <v>2020</v>
      </c>
      <c r="I1" s="5"/>
      <c r="J1" s="4">
        <v>7000</v>
      </c>
      <c r="K1" s="5">
        <v>2020</v>
      </c>
      <c r="L1" s="5"/>
      <c r="M1" s="4">
        <v>121540.58</v>
      </c>
      <c r="N1" s="5">
        <v>2020</v>
      </c>
      <c r="O1" s="5"/>
      <c r="P1" s="4">
        <v>3560656.4</v>
      </c>
      <c r="Q1" s="5">
        <v>2020</v>
      </c>
      <c r="R1" s="5"/>
      <c r="S1" s="4">
        <f>D1+G1+J1+P1+M1</f>
        <v>8374484.9000000004</v>
      </c>
      <c r="T1" s="3"/>
    </row>
    <row r="2" spans="1:20" ht="15.75" x14ac:dyDescent="0.25">
      <c r="A2" s="6">
        <v>5209734.92</v>
      </c>
      <c r="B2" s="7">
        <v>2021</v>
      </c>
      <c r="C2" s="7"/>
      <c r="D2" s="6">
        <v>567177</v>
      </c>
      <c r="E2" s="7">
        <v>2021</v>
      </c>
      <c r="F2" s="7"/>
      <c r="G2" s="6">
        <v>11080586.51</v>
      </c>
      <c r="H2" s="7">
        <v>2021</v>
      </c>
      <c r="I2" s="7"/>
      <c r="J2" s="6">
        <v>58623.76</v>
      </c>
      <c r="K2" s="7">
        <v>2021</v>
      </c>
      <c r="L2" s="7"/>
      <c r="M2" s="6">
        <v>141864.85</v>
      </c>
      <c r="N2" s="7">
        <v>2021</v>
      </c>
      <c r="O2" s="7"/>
      <c r="P2" s="6">
        <v>4140212.44</v>
      </c>
      <c r="Q2" s="7">
        <v>2021</v>
      </c>
      <c r="R2" s="7"/>
      <c r="S2" s="6">
        <f t="shared" ref="S2:S7" si="0">D2+G2+J2+P2+M2</f>
        <v>15988464.559999999</v>
      </c>
    </row>
    <row r="3" spans="1:20" ht="15.75" x14ac:dyDescent="0.25">
      <c r="A3" s="8">
        <v>6282527.75</v>
      </c>
      <c r="B3" s="9">
        <v>2022</v>
      </c>
      <c r="C3" s="9"/>
      <c r="D3" s="8">
        <v>837931.86</v>
      </c>
      <c r="E3" s="9">
        <v>2022</v>
      </c>
      <c r="F3" s="9"/>
      <c r="G3" s="8">
        <v>8968325.5800000001</v>
      </c>
      <c r="H3" s="9">
        <v>2022</v>
      </c>
      <c r="I3" s="9"/>
      <c r="J3" s="8">
        <v>142621</v>
      </c>
      <c r="K3" s="9">
        <v>2022</v>
      </c>
      <c r="L3" s="9"/>
      <c r="M3" s="8">
        <v>211758.8</v>
      </c>
      <c r="N3" s="9">
        <v>2022</v>
      </c>
      <c r="O3" s="9"/>
      <c r="P3" s="8">
        <v>4132912.7</v>
      </c>
      <c r="Q3" s="9">
        <v>2022</v>
      </c>
      <c r="R3" s="9"/>
      <c r="S3" s="8">
        <f t="shared" si="0"/>
        <v>14293549.940000001</v>
      </c>
    </row>
    <row r="4" spans="1:20" ht="15.75" x14ac:dyDescent="0.25">
      <c r="A4" s="6">
        <v>5022512.5999999996</v>
      </c>
      <c r="B4" s="7">
        <v>2023</v>
      </c>
      <c r="C4" s="7"/>
      <c r="D4" s="6">
        <v>698883</v>
      </c>
      <c r="E4" s="7">
        <v>2023</v>
      </c>
      <c r="F4" s="7"/>
      <c r="G4" s="6">
        <v>791191.46</v>
      </c>
      <c r="H4" s="7">
        <v>2023</v>
      </c>
      <c r="I4" s="7"/>
      <c r="J4" s="6">
        <v>2000</v>
      </c>
      <c r="K4" s="7">
        <v>2023</v>
      </c>
      <c r="L4" s="7"/>
      <c r="M4" s="6">
        <v>0</v>
      </c>
      <c r="N4" s="7">
        <v>2023</v>
      </c>
      <c r="O4" s="7"/>
      <c r="P4" s="6">
        <v>3530438.14</v>
      </c>
      <c r="Q4" s="7">
        <v>2023</v>
      </c>
      <c r="R4" s="7"/>
      <c r="S4" s="6">
        <f t="shared" si="0"/>
        <v>5022512.5999999996</v>
      </c>
    </row>
    <row r="5" spans="1:20" ht="15.75" x14ac:dyDescent="0.25">
      <c r="A5" s="6">
        <v>4907738.8099999996</v>
      </c>
      <c r="B5" s="7">
        <v>2024</v>
      </c>
      <c r="C5" s="7"/>
      <c r="D5" s="6">
        <v>698883</v>
      </c>
      <c r="E5" s="7">
        <v>2024</v>
      </c>
      <c r="F5" s="7"/>
      <c r="G5" s="6">
        <v>808231.54</v>
      </c>
      <c r="H5" s="7">
        <v>2024</v>
      </c>
      <c r="I5" s="7"/>
      <c r="J5" s="6">
        <v>2000</v>
      </c>
      <c r="K5" s="7">
        <v>2024</v>
      </c>
      <c r="L5" s="7"/>
      <c r="M5" s="6">
        <v>0</v>
      </c>
      <c r="N5" s="7">
        <v>2024</v>
      </c>
      <c r="O5" s="7"/>
      <c r="P5" s="6">
        <v>3398624.27</v>
      </c>
      <c r="Q5" s="7">
        <v>2024</v>
      </c>
      <c r="R5" s="7"/>
      <c r="S5" s="6">
        <f t="shared" si="0"/>
        <v>4907738.8100000005</v>
      </c>
    </row>
    <row r="6" spans="1:20" ht="15.75" x14ac:dyDescent="0.25">
      <c r="A6" s="6">
        <v>4099577.2</v>
      </c>
      <c r="B6" s="7">
        <v>2025</v>
      </c>
      <c r="C6" s="7"/>
      <c r="D6" s="6">
        <v>295000</v>
      </c>
      <c r="E6" s="7">
        <v>2025</v>
      </c>
      <c r="F6" s="7"/>
      <c r="G6" s="6">
        <v>815657.2</v>
      </c>
      <c r="H6" s="7">
        <v>2025</v>
      </c>
      <c r="I6" s="7"/>
      <c r="J6" s="6">
        <v>9000</v>
      </c>
      <c r="K6" s="7">
        <v>2025</v>
      </c>
      <c r="L6" s="7"/>
      <c r="M6" s="6">
        <v>0</v>
      </c>
      <c r="N6" s="7">
        <v>2025</v>
      </c>
      <c r="O6" s="7"/>
      <c r="P6" s="6">
        <v>2979920</v>
      </c>
      <c r="Q6" s="7">
        <v>2025</v>
      </c>
      <c r="R6" s="7"/>
      <c r="S6" s="6">
        <f t="shared" si="0"/>
        <v>4099577.2</v>
      </c>
    </row>
    <row r="7" spans="1:20" ht="15.75" x14ac:dyDescent="0.25">
      <c r="A7" s="6">
        <v>4099577.2</v>
      </c>
      <c r="B7" s="7">
        <v>2026</v>
      </c>
      <c r="C7" s="7"/>
      <c r="D7" s="6">
        <v>295000</v>
      </c>
      <c r="E7" s="7">
        <v>2026</v>
      </c>
      <c r="F7" s="7"/>
      <c r="G7" s="6">
        <v>815657.2</v>
      </c>
      <c r="H7" s="7">
        <v>2026</v>
      </c>
      <c r="I7" s="7"/>
      <c r="J7" s="6">
        <v>9000</v>
      </c>
      <c r="K7" s="7">
        <v>2026</v>
      </c>
      <c r="L7" s="7"/>
      <c r="M7" s="6">
        <v>0</v>
      </c>
      <c r="N7" s="7">
        <v>2026</v>
      </c>
      <c r="O7" s="7"/>
      <c r="P7" s="6">
        <v>2979920</v>
      </c>
      <c r="Q7" s="7">
        <v>2026</v>
      </c>
      <c r="R7" s="7"/>
      <c r="S7" s="6">
        <f t="shared" si="0"/>
        <v>4099577.2</v>
      </c>
    </row>
    <row r="8" spans="1:20" ht="15.75" x14ac:dyDescent="0.25">
      <c r="A8" s="6">
        <f>A1+A2+A3+A4+A5+A6+A7</f>
        <v>35032601.890000001</v>
      </c>
      <c r="B8" s="7"/>
      <c r="C8" s="7"/>
      <c r="D8" s="6">
        <f>D1+D2+D3+D4+D5+D6+D7</f>
        <v>4243534.8599999994</v>
      </c>
      <c r="E8" s="7"/>
      <c r="F8" s="7"/>
      <c r="G8" s="6">
        <f>G1+G2+G3+G4+G5+G6+G7</f>
        <v>27114277.409999996</v>
      </c>
      <c r="H8" s="7"/>
      <c r="I8" s="7"/>
      <c r="J8" s="6">
        <f>J1+J2+J3+J4+J5+J6+J7</f>
        <v>230244.76</v>
      </c>
      <c r="K8" s="7"/>
      <c r="L8" s="7"/>
      <c r="M8" s="6">
        <f>M1+M2+M3+M4+M5+M6+M7</f>
        <v>475164.23</v>
      </c>
      <c r="N8" s="7"/>
      <c r="O8" s="7"/>
      <c r="P8" s="6">
        <f>P1+P2+P3+P4+P5+P6+P7</f>
        <v>24722683.949999999</v>
      </c>
      <c r="Q8" s="7"/>
      <c r="R8" s="7"/>
      <c r="S8" s="6">
        <f>D8+G8+J8+P8+M8</f>
        <v>56785905.209999993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7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T13" sqref="T13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3.140625" bestFit="1" customWidth="1"/>
    <col min="5" max="5" width="9.28515625" bestFit="1" customWidth="1"/>
    <col min="6" max="6" width="5" customWidth="1"/>
    <col min="7" max="7" width="14.28515625" bestFit="1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1.28515625" bestFit="1" customWidth="1"/>
    <col min="14" max="14" width="9.28515625" bestFit="1" customWidth="1"/>
    <col min="15" max="15" width="5" customWidth="1"/>
    <col min="16" max="16" width="14.28515625" bestFit="1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4">
        <v>5410933.4100000001</v>
      </c>
      <c r="B1" s="5">
        <v>2020</v>
      </c>
      <c r="C1" s="5"/>
      <c r="D1" s="4">
        <v>850660</v>
      </c>
      <c r="E1" s="5">
        <v>2020</v>
      </c>
      <c r="F1" s="5"/>
      <c r="G1" s="4">
        <v>3834627.92</v>
      </c>
      <c r="H1" s="5">
        <v>2020</v>
      </c>
      <c r="I1" s="5"/>
      <c r="J1" s="4">
        <v>7000</v>
      </c>
      <c r="K1" s="5">
        <v>2020</v>
      </c>
      <c r="L1" s="5"/>
      <c r="M1" s="4">
        <v>121540.58</v>
      </c>
      <c r="N1" s="5">
        <v>2020</v>
      </c>
      <c r="O1" s="5"/>
      <c r="P1" s="4">
        <v>3560656.4</v>
      </c>
      <c r="Q1" s="5">
        <v>2020</v>
      </c>
      <c r="R1" s="5"/>
      <c r="S1" s="4">
        <f>D1+G1+J1+P1+M1</f>
        <v>8374484.9000000004</v>
      </c>
      <c r="T1" s="3"/>
    </row>
    <row r="2" spans="1:20" ht="15.75" x14ac:dyDescent="0.25">
      <c r="A2" s="6">
        <v>5209734.92</v>
      </c>
      <c r="B2" s="7">
        <v>2021</v>
      </c>
      <c r="C2" s="7"/>
      <c r="D2" s="6">
        <v>567177</v>
      </c>
      <c r="E2" s="7">
        <v>2021</v>
      </c>
      <c r="F2" s="7"/>
      <c r="G2" s="6">
        <v>11080586.51</v>
      </c>
      <c r="H2" s="7">
        <v>2021</v>
      </c>
      <c r="I2" s="7"/>
      <c r="J2" s="6">
        <v>58623.76</v>
      </c>
      <c r="K2" s="7">
        <v>2021</v>
      </c>
      <c r="L2" s="7"/>
      <c r="M2" s="6">
        <v>141864.85</v>
      </c>
      <c r="N2" s="7">
        <v>2021</v>
      </c>
      <c r="O2" s="7"/>
      <c r="P2" s="6">
        <v>4140212.44</v>
      </c>
      <c r="Q2" s="7">
        <v>2021</v>
      </c>
      <c r="R2" s="7"/>
      <c r="S2" s="6">
        <f t="shared" ref="S2:S7" si="0">D2+G2+J2+P2+M2</f>
        <v>15988464.559999999</v>
      </c>
    </row>
    <row r="3" spans="1:20" ht="15.75" x14ac:dyDescent="0.25">
      <c r="A3" s="8">
        <v>6282527.75</v>
      </c>
      <c r="B3" s="9">
        <v>2022</v>
      </c>
      <c r="C3" s="9"/>
      <c r="D3" s="8">
        <v>837931.86</v>
      </c>
      <c r="E3" s="9">
        <v>2022</v>
      </c>
      <c r="F3" s="9"/>
      <c r="G3" s="8">
        <v>1939155.86</v>
      </c>
      <c r="H3" s="9">
        <v>2022</v>
      </c>
      <c r="I3" s="9"/>
      <c r="J3" s="8">
        <v>142621</v>
      </c>
      <c r="K3" s="9">
        <v>2022</v>
      </c>
      <c r="L3" s="9"/>
      <c r="M3" s="8">
        <f>124898.4-315</f>
        <v>124583.4</v>
      </c>
      <c r="N3" s="9">
        <v>2022</v>
      </c>
      <c r="O3" s="9"/>
      <c r="P3" s="8">
        <v>4284820.5599999996</v>
      </c>
      <c r="Q3" s="9">
        <v>2022</v>
      </c>
      <c r="R3" s="9"/>
      <c r="S3" s="8">
        <f t="shared" si="0"/>
        <v>7329112.6799999997</v>
      </c>
    </row>
    <row r="4" spans="1:20" ht="15.75" x14ac:dyDescent="0.25">
      <c r="A4" s="6">
        <v>5022512.5999999996</v>
      </c>
      <c r="B4" s="7">
        <v>2023</v>
      </c>
      <c r="C4" s="7"/>
      <c r="D4" s="6">
        <v>698883</v>
      </c>
      <c r="E4" s="7">
        <v>2023</v>
      </c>
      <c r="F4" s="7"/>
      <c r="G4" s="6">
        <v>791191.46</v>
      </c>
      <c r="H4" s="7">
        <v>2023</v>
      </c>
      <c r="I4" s="7"/>
      <c r="J4" s="6">
        <v>2000</v>
      </c>
      <c r="K4" s="7">
        <v>2023</v>
      </c>
      <c r="L4" s="7"/>
      <c r="M4" s="6">
        <v>0</v>
      </c>
      <c r="N4" s="7">
        <v>2023</v>
      </c>
      <c r="O4" s="7"/>
      <c r="P4" s="6">
        <v>3530438.14</v>
      </c>
      <c r="Q4" s="7">
        <v>2023</v>
      </c>
      <c r="R4" s="7"/>
      <c r="S4" s="6">
        <f t="shared" si="0"/>
        <v>5022512.5999999996</v>
      </c>
    </row>
    <row r="5" spans="1:20" ht="15.75" x14ac:dyDescent="0.25">
      <c r="A5" s="6">
        <v>4907738.8099999996</v>
      </c>
      <c r="B5" s="7">
        <v>2024</v>
      </c>
      <c r="C5" s="7"/>
      <c r="D5" s="6">
        <v>698883</v>
      </c>
      <c r="E5" s="7">
        <v>2024</v>
      </c>
      <c r="F5" s="7"/>
      <c r="G5" s="6">
        <v>808231.54</v>
      </c>
      <c r="H5" s="7">
        <v>2024</v>
      </c>
      <c r="I5" s="7"/>
      <c r="J5" s="6">
        <v>2000</v>
      </c>
      <c r="K5" s="7">
        <v>2024</v>
      </c>
      <c r="L5" s="7"/>
      <c r="M5" s="6">
        <v>0</v>
      </c>
      <c r="N5" s="7">
        <v>2024</v>
      </c>
      <c r="O5" s="7"/>
      <c r="P5" s="6">
        <v>3398624.27</v>
      </c>
      <c r="Q5" s="7">
        <v>2024</v>
      </c>
      <c r="R5" s="7"/>
      <c r="S5" s="6">
        <f t="shared" si="0"/>
        <v>4907738.8100000005</v>
      </c>
    </row>
    <row r="6" spans="1:20" ht="15.75" x14ac:dyDescent="0.25">
      <c r="A6" s="6">
        <v>4099577.2</v>
      </c>
      <c r="B6" s="7">
        <v>2025</v>
      </c>
      <c r="C6" s="7"/>
      <c r="D6" s="6">
        <v>295000</v>
      </c>
      <c r="E6" s="7">
        <v>2025</v>
      </c>
      <c r="F6" s="7"/>
      <c r="G6" s="6">
        <v>815657.2</v>
      </c>
      <c r="H6" s="7">
        <v>2025</v>
      </c>
      <c r="I6" s="7"/>
      <c r="J6" s="6">
        <v>9000</v>
      </c>
      <c r="K6" s="7">
        <v>2025</v>
      </c>
      <c r="L6" s="7"/>
      <c r="M6" s="6">
        <v>0</v>
      </c>
      <c r="N6" s="7">
        <v>2025</v>
      </c>
      <c r="O6" s="7"/>
      <c r="P6" s="6">
        <v>2979920</v>
      </c>
      <c r="Q6" s="7">
        <v>2025</v>
      </c>
      <c r="R6" s="7"/>
      <c r="S6" s="6">
        <f t="shared" si="0"/>
        <v>4099577.2</v>
      </c>
    </row>
    <row r="7" spans="1:20" ht="15.75" x14ac:dyDescent="0.25">
      <c r="A7" s="6">
        <v>4099577.2</v>
      </c>
      <c r="B7" s="7">
        <v>2026</v>
      </c>
      <c r="C7" s="7"/>
      <c r="D7" s="6">
        <v>295000</v>
      </c>
      <c r="E7" s="7">
        <v>2026</v>
      </c>
      <c r="F7" s="7"/>
      <c r="G7" s="6">
        <v>815657.2</v>
      </c>
      <c r="H7" s="7">
        <v>2026</v>
      </c>
      <c r="I7" s="7"/>
      <c r="J7" s="6">
        <v>9000</v>
      </c>
      <c r="K7" s="7">
        <v>2026</v>
      </c>
      <c r="L7" s="7"/>
      <c r="M7" s="6">
        <v>0</v>
      </c>
      <c r="N7" s="7">
        <v>2026</v>
      </c>
      <c r="O7" s="7"/>
      <c r="P7" s="6">
        <v>2979920</v>
      </c>
      <c r="Q7" s="7">
        <v>2026</v>
      </c>
      <c r="R7" s="7"/>
      <c r="S7" s="6">
        <f t="shared" si="0"/>
        <v>4099577.2</v>
      </c>
    </row>
    <row r="8" spans="1:20" ht="15.75" x14ac:dyDescent="0.25">
      <c r="A8" s="6">
        <f>A1+A2+A3+A4+A5+A6+A7</f>
        <v>35032601.890000001</v>
      </c>
      <c r="B8" s="7"/>
      <c r="C8" s="7"/>
      <c r="D8" s="6">
        <f>D1+D2+D3+D4+D5+D6+D7</f>
        <v>4243534.8599999994</v>
      </c>
      <c r="E8" s="7"/>
      <c r="F8" s="7"/>
      <c r="G8" s="6">
        <f>G1+G2+G3+G4+G5+G6+G7</f>
        <v>20085107.689999998</v>
      </c>
      <c r="H8" s="7"/>
      <c r="I8" s="7"/>
      <c r="J8" s="6">
        <f>J1+J2+J3+J4+J5+J6+J7</f>
        <v>230244.76</v>
      </c>
      <c r="K8" s="7"/>
      <c r="L8" s="7"/>
      <c r="M8" s="6">
        <f>M1+M2+M3+M4+M5+M6+M7</f>
        <v>387988.82999999996</v>
      </c>
      <c r="N8" s="7"/>
      <c r="O8" s="7"/>
      <c r="P8" s="6">
        <f>P1+P2+P3+P4+P5+P6+P7</f>
        <v>24874591.809999999</v>
      </c>
      <c r="Q8" s="7"/>
      <c r="R8" s="7"/>
      <c r="S8" s="6">
        <f>D8+G8+J8+P8+M8</f>
        <v>49821467.949999996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7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J8" sqref="J8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3.140625" bestFit="1" customWidth="1"/>
    <col min="5" max="5" width="9.28515625" bestFit="1" customWidth="1"/>
    <col min="6" max="6" width="5" customWidth="1"/>
    <col min="7" max="7" width="14.28515625" bestFit="1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1.28515625" bestFit="1" customWidth="1"/>
    <col min="14" max="14" width="9.28515625" bestFit="1" customWidth="1"/>
    <col min="15" max="15" width="5" customWidth="1"/>
    <col min="16" max="16" width="14.28515625" bestFit="1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4">
        <v>5410933.4100000001</v>
      </c>
      <c r="B1" s="5">
        <v>2020</v>
      </c>
      <c r="C1" s="5"/>
      <c r="D1" s="4">
        <v>850660</v>
      </c>
      <c r="E1" s="5">
        <v>2020</v>
      </c>
      <c r="F1" s="5"/>
      <c r="G1" s="4">
        <v>3834627.92</v>
      </c>
      <c r="H1" s="5">
        <v>2020</v>
      </c>
      <c r="I1" s="5"/>
      <c r="J1" s="4">
        <v>7000</v>
      </c>
      <c r="K1" s="5">
        <v>2020</v>
      </c>
      <c r="L1" s="5"/>
      <c r="M1" s="4">
        <v>121540.58</v>
      </c>
      <c r="N1" s="5">
        <v>2020</v>
      </c>
      <c r="O1" s="5"/>
      <c r="P1" s="4">
        <v>3560656.4</v>
      </c>
      <c r="Q1" s="5">
        <v>2020</v>
      </c>
      <c r="R1" s="5"/>
      <c r="S1" s="4">
        <f>D1+G1+J1+P1+M1</f>
        <v>8374484.9000000004</v>
      </c>
      <c r="T1" s="3"/>
    </row>
    <row r="2" spans="1:20" ht="15.75" x14ac:dyDescent="0.25">
      <c r="A2" s="6">
        <v>5209734.92</v>
      </c>
      <c r="B2" s="7">
        <v>2021</v>
      </c>
      <c r="C2" s="7"/>
      <c r="D2" s="6">
        <v>567177</v>
      </c>
      <c r="E2" s="7">
        <v>2021</v>
      </c>
      <c r="F2" s="7"/>
      <c r="G2" s="6">
        <v>11080586.51</v>
      </c>
      <c r="H2" s="7">
        <v>2021</v>
      </c>
      <c r="I2" s="7"/>
      <c r="J2" s="6">
        <v>58623.76</v>
      </c>
      <c r="K2" s="7">
        <v>2021</v>
      </c>
      <c r="L2" s="7"/>
      <c r="M2" s="6">
        <v>141864.85</v>
      </c>
      <c r="N2" s="7">
        <v>2021</v>
      </c>
      <c r="O2" s="7"/>
      <c r="P2" s="6">
        <v>4140212.44</v>
      </c>
      <c r="Q2" s="7">
        <v>2021</v>
      </c>
      <c r="R2" s="7"/>
      <c r="S2" s="6">
        <f t="shared" ref="S2:S7" si="0">D2+G2+J2+P2+M2</f>
        <v>15988464.559999999</v>
      </c>
    </row>
    <row r="3" spans="1:20" ht="15.75" x14ac:dyDescent="0.25">
      <c r="A3" s="6">
        <v>6282527.75</v>
      </c>
      <c r="B3" s="7">
        <v>2022</v>
      </c>
      <c r="C3" s="7"/>
      <c r="D3" s="6">
        <v>837931.86</v>
      </c>
      <c r="E3" s="7">
        <v>2022</v>
      </c>
      <c r="F3" s="7"/>
      <c r="G3" s="6">
        <v>1460258</v>
      </c>
      <c r="H3" s="7">
        <v>2022</v>
      </c>
      <c r="I3" s="7"/>
      <c r="J3" s="6">
        <v>77621</v>
      </c>
      <c r="K3" s="7">
        <v>2022</v>
      </c>
      <c r="L3" s="7"/>
      <c r="M3" s="6">
        <f>124898.4-315</f>
        <v>124583.4</v>
      </c>
      <c r="N3" s="7">
        <v>2022</v>
      </c>
      <c r="O3" s="7"/>
      <c r="P3" s="6">
        <v>4279820.5599999996</v>
      </c>
      <c r="Q3" s="7">
        <v>2022</v>
      </c>
      <c r="R3" s="7"/>
      <c r="S3" s="6">
        <f t="shared" si="0"/>
        <v>6780214.8200000003</v>
      </c>
    </row>
    <row r="4" spans="1:20" ht="15.75" x14ac:dyDescent="0.25">
      <c r="A4" s="6">
        <v>5022512.5999999996</v>
      </c>
      <c r="B4" s="7">
        <v>2023</v>
      </c>
      <c r="C4" s="7"/>
      <c r="D4" s="6">
        <v>698883</v>
      </c>
      <c r="E4" s="7">
        <v>2023</v>
      </c>
      <c r="F4" s="7"/>
      <c r="G4" s="6">
        <v>791191.46</v>
      </c>
      <c r="H4" s="7">
        <v>2023</v>
      </c>
      <c r="I4" s="7"/>
      <c r="J4" s="6">
        <v>2000</v>
      </c>
      <c r="K4" s="7">
        <v>2023</v>
      </c>
      <c r="L4" s="7"/>
      <c r="M4" s="6">
        <v>0</v>
      </c>
      <c r="N4" s="7">
        <v>2023</v>
      </c>
      <c r="O4" s="7"/>
      <c r="P4" s="6">
        <v>3530438.14</v>
      </c>
      <c r="Q4" s="7">
        <v>2023</v>
      </c>
      <c r="R4" s="7"/>
      <c r="S4" s="6">
        <f t="shared" si="0"/>
        <v>5022512.5999999996</v>
      </c>
    </row>
    <row r="5" spans="1:20" ht="15.75" x14ac:dyDescent="0.25">
      <c r="A5" s="6">
        <v>4907738.8099999996</v>
      </c>
      <c r="B5" s="7">
        <v>2024</v>
      </c>
      <c r="C5" s="7"/>
      <c r="D5" s="6">
        <v>698883</v>
      </c>
      <c r="E5" s="7">
        <v>2024</v>
      </c>
      <c r="F5" s="7"/>
      <c r="G5" s="6">
        <v>808231.54</v>
      </c>
      <c r="H5" s="7">
        <v>2024</v>
      </c>
      <c r="I5" s="7"/>
      <c r="J5" s="6">
        <v>2000</v>
      </c>
      <c r="K5" s="7">
        <v>2024</v>
      </c>
      <c r="L5" s="7"/>
      <c r="M5" s="6">
        <v>0</v>
      </c>
      <c r="N5" s="7">
        <v>2024</v>
      </c>
      <c r="O5" s="7"/>
      <c r="P5" s="6">
        <v>3398624.27</v>
      </c>
      <c r="Q5" s="7">
        <v>2024</v>
      </c>
      <c r="R5" s="7"/>
      <c r="S5" s="6">
        <f t="shared" si="0"/>
        <v>4907738.8100000005</v>
      </c>
    </row>
    <row r="6" spans="1:20" ht="15.75" x14ac:dyDescent="0.25">
      <c r="A6" s="6">
        <v>4099577.2</v>
      </c>
      <c r="B6" s="7">
        <v>2025</v>
      </c>
      <c r="C6" s="7"/>
      <c r="D6" s="6">
        <v>295000</v>
      </c>
      <c r="E6" s="7">
        <v>2025</v>
      </c>
      <c r="F6" s="7"/>
      <c r="G6" s="6">
        <v>815657.2</v>
      </c>
      <c r="H6" s="7">
        <v>2025</v>
      </c>
      <c r="I6" s="7"/>
      <c r="J6" s="6">
        <v>9000</v>
      </c>
      <c r="K6" s="7">
        <v>2025</v>
      </c>
      <c r="L6" s="7"/>
      <c r="M6" s="6">
        <v>0</v>
      </c>
      <c r="N6" s="7">
        <v>2025</v>
      </c>
      <c r="O6" s="7"/>
      <c r="P6" s="6">
        <v>2979920</v>
      </c>
      <c r="Q6" s="7">
        <v>2025</v>
      </c>
      <c r="R6" s="7"/>
      <c r="S6" s="6">
        <f t="shared" si="0"/>
        <v>4099577.2</v>
      </c>
    </row>
    <row r="7" spans="1:20" ht="15.75" x14ac:dyDescent="0.25">
      <c r="A7" s="6">
        <v>4099577.2</v>
      </c>
      <c r="B7" s="7">
        <v>2026</v>
      </c>
      <c r="C7" s="7"/>
      <c r="D7" s="6">
        <v>295000</v>
      </c>
      <c r="E7" s="7">
        <v>2026</v>
      </c>
      <c r="F7" s="7"/>
      <c r="G7" s="6">
        <v>815657.2</v>
      </c>
      <c r="H7" s="7">
        <v>2026</v>
      </c>
      <c r="I7" s="7"/>
      <c r="J7" s="6">
        <v>9000</v>
      </c>
      <c r="K7" s="7">
        <v>2026</v>
      </c>
      <c r="L7" s="7"/>
      <c r="M7" s="6">
        <v>0</v>
      </c>
      <c r="N7" s="7">
        <v>2026</v>
      </c>
      <c r="O7" s="7"/>
      <c r="P7" s="6">
        <v>2979920</v>
      </c>
      <c r="Q7" s="7">
        <v>2026</v>
      </c>
      <c r="R7" s="7"/>
      <c r="S7" s="6">
        <f t="shared" si="0"/>
        <v>4099577.2</v>
      </c>
    </row>
    <row r="8" spans="1:20" ht="15.75" x14ac:dyDescent="0.25">
      <c r="A8" s="6">
        <f>A1+A2+A3+A4+A5+A6+A7</f>
        <v>35032601.890000001</v>
      </c>
      <c r="B8" s="7"/>
      <c r="C8" s="7"/>
      <c r="D8" s="6">
        <f>D1+D2+D3+D4+D5+D6+D7</f>
        <v>4243534.8599999994</v>
      </c>
      <c r="E8" s="7"/>
      <c r="F8" s="7"/>
      <c r="G8" s="6">
        <f>G1+G2+G3+G4+G5+G6+G7</f>
        <v>19606209.829999998</v>
      </c>
      <c r="H8" s="7"/>
      <c r="I8" s="7"/>
      <c r="J8" s="6">
        <f>J1+J2+J3+J4+J5+J6+J7</f>
        <v>165244.76</v>
      </c>
      <c r="K8" s="7"/>
      <c r="L8" s="7"/>
      <c r="M8" s="6">
        <f>M1+M2+M3+M4+M5+M6+M7</f>
        <v>387988.82999999996</v>
      </c>
      <c r="N8" s="7"/>
      <c r="O8" s="7"/>
      <c r="P8" s="6">
        <f>P1+P2+P3+P4+P5+P6+P7</f>
        <v>24869591.809999999</v>
      </c>
      <c r="Q8" s="7"/>
      <c r="R8" s="7"/>
      <c r="S8" s="6">
        <f>D8+G8+J8+P8+M8</f>
        <v>49272570.089999996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7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D6" sqref="D6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3.140625" bestFit="1" customWidth="1"/>
    <col min="5" max="5" width="9.28515625" bestFit="1" customWidth="1"/>
    <col min="6" max="6" width="5" customWidth="1"/>
    <col min="7" max="7" width="14.28515625" bestFit="1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1.28515625" bestFit="1" customWidth="1"/>
    <col min="14" max="14" width="9.28515625" bestFit="1" customWidth="1"/>
    <col min="15" max="15" width="5" customWidth="1"/>
    <col min="16" max="16" width="14.28515625" bestFit="1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4">
        <v>5410933.4100000001</v>
      </c>
      <c r="B1" s="5">
        <v>2020</v>
      </c>
      <c r="C1" s="5"/>
      <c r="D1" s="4">
        <v>850660</v>
      </c>
      <c r="E1" s="5">
        <v>2020</v>
      </c>
      <c r="F1" s="5"/>
      <c r="G1" s="4">
        <v>3834627.92</v>
      </c>
      <c r="H1" s="5">
        <v>2020</v>
      </c>
      <c r="I1" s="5"/>
      <c r="J1" s="4">
        <v>7000</v>
      </c>
      <c r="K1" s="5">
        <v>2020</v>
      </c>
      <c r="L1" s="5"/>
      <c r="M1" s="4">
        <v>121540.58</v>
      </c>
      <c r="N1" s="5">
        <v>2020</v>
      </c>
      <c r="O1" s="5"/>
      <c r="P1" s="4">
        <v>3560656.4</v>
      </c>
      <c r="Q1" s="5">
        <v>2020</v>
      </c>
      <c r="R1" s="5"/>
      <c r="S1" s="4">
        <f>D1+G1+J1+P1+M1</f>
        <v>8374484.9000000004</v>
      </c>
      <c r="T1" s="3"/>
    </row>
    <row r="2" spans="1:20" ht="15.75" x14ac:dyDescent="0.25">
      <c r="A2" s="6">
        <v>5209734.92</v>
      </c>
      <c r="B2" s="7">
        <v>2021</v>
      </c>
      <c r="C2" s="7"/>
      <c r="D2" s="6">
        <v>567177</v>
      </c>
      <c r="E2" s="7">
        <v>2021</v>
      </c>
      <c r="F2" s="7"/>
      <c r="G2" s="6">
        <v>11080586.51</v>
      </c>
      <c r="H2" s="7">
        <v>2021</v>
      </c>
      <c r="I2" s="7"/>
      <c r="J2" s="6">
        <v>58623.76</v>
      </c>
      <c r="K2" s="7">
        <v>2021</v>
      </c>
      <c r="L2" s="7"/>
      <c r="M2" s="6">
        <v>141864.85</v>
      </c>
      <c r="N2" s="7">
        <v>2021</v>
      </c>
      <c r="O2" s="7"/>
      <c r="P2" s="6">
        <v>4140212.44</v>
      </c>
      <c r="Q2" s="7">
        <v>2021</v>
      </c>
      <c r="R2" s="7"/>
      <c r="S2" s="6">
        <f t="shared" ref="S2:S7" si="0">D2+G2+J2+P2+M2</f>
        <v>15988464.559999999</v>
      </c>
    </row>
    <row r="3" spans="1:20" ht="15.75" x14ac:dyDescent="0.25">
      <c r="A3" s="6">
        <v>6282527.75</v>
      </c>
      <c r="B3" s="7">
        <v>2022</v>
      </c>
      <c r="C3" s="7"/>
      <c r="D3" s="6">
        <v>837931.86</v>
      </c>
      <c r="E3" s="7">
        <v>2022</v>
      </c>
      <c r="F3" s="7"/>
      <c r="G3" s="6">
        <v>1406788</v>
      </c>
      <c r="H3" s="7">
        <v>2022</v>
      </c>
      <c r="I3" s="7"/>
      <c r="J3" s="6">
        <v>25651</v>
      </c>
      <c r="K3" s="7">
        <v>2022</v>
      </c>
      <c r="L3" s="7"/>
      <c r="M3" s="6">
        <f>124898.4-315</f>
        <v>124583.4</v>
      </c>
      <c r="N3" s="7">
        <v>2022</v>
      </c>
      <c r="O3" s="7"/>
      <c r="P3" s="6">
        <v>4279820.5599999996</v>
      </c>
      <c r="Q3" s="7">
        <v>2022</v>
      </c>
      <c r="R3" s="7"/>
      <c r="S3" s="6">
        <f t="shared" si="0"/>
        <v>6674774.8200000003</v>
      </c>
    </row>
    <row r="4" spans="1:20" ht="15.75" x14ac:dyDescent="0.25">
      <c r="A4" s="6">
        <v>5022512.5999999996</v>
      </c>
      <c r="B4" s="7">
        <v>2023</v>
      </c>
      <c r="C4" s="7"/>
      <c r="D4" s="6">
        <v>698883</v>
      </c>
      <c r="E4" s="7">
        <v>2023</v>
      </c>
      <c r="F4" s="7"/>
      <c r="G4" s="6">
        <v>791191.46</v>
      </c>
      <c r="H4" s="7">
        <v>2023</v>
      </c>
      <c r="I4" s="7"/>
      <c r="J4" s="6">
        <v>2000</v>
      </c>
      <c r="K4" s="7">
        <v>2023</v>
      </c>
      <c r="L4" s="7"/>
      <c r="M4" s="6">
        <v>0</v>
      </c>
      <c r="N4" s="7">
        <v>2023</v>
      </c>
      <c r="O4" s="7"/>
      <c r="P4" s="6">
        <v>3530438.14</v>
      </c>
      <c r="Q4" s="7">
        <v>2023</v>
      </c>
      <c r="R4" s="7"/>
      <c r="S4" s="6">
        <f t="shared" si="0"/>
        <v>5022512.5999999996</v>
      </c>
    </row>
    <row r="5" spans="1:20" ht="15.75" x14ac:dyDescent="0.25">
      <c r="A5" s="6">
        <v>4907738.8099999996</v>
      </c>
      <c r="B5" s="7">
        <v>2024</v>
      </c>
      <c r="C5" s="7"/>
      <c r="D5" s="6">
        <v>698883</v>
      </c>
      <c r="E5" s="7">
        <v>2024</v>
      </c>
      <c r="F5" s="7"/>
      <c r="G5" s="6">
        <v>808231.54</v>
      </c>
      <c r="H5" s="7">
        <v>2024</v>
      </c>
      <c r="I5" s="7"/>
      <c r="J5" s="6">
        <v>2000</v>
      </c>
      <c r="K5" s="7">
        <v>2024</v>
      </c>
      <c r="L5" s="7"/>
      <c r="M5" s="6">
        <v>0</v>
      </c>
      <c r="N5" s="7">
        <v>2024</v>
      </c>
      <c r="O5" s="7"/>
      <c r="P5" s="6">
        <v>3398624.27</v>
      </c>
      <c r="Q5" s="7">
        <v>2024</v>
      </c>
      <c r="R5" s="7"/>
      <c r="S5" s="6">
        <f t="shared" si="0"/>
        <v>4907738.8100000005</v>
      </c>
    </row>
    <row r="6" spans="1:20" ht="15.75" x14ac:dyDescent="0.25">
      <c r="A6" s="6">
        <v>4099577.2</v>
      </c>
      <c r="B6" s="7">
        <v>2025</v>
      </c>
      <c r="C6" s="7"/>
      <c r="D6" s="6">
        <v>295000</v>
      </c>
      <c r="E6" s="7">
        <v>2025</v>
      </c>
      <c r="F6" s="7"/>
      <c r="G6" s="6">
        <v>815657.2</v>
      </c>
      <c r="H6" s="7">
        <v>2025</v>
      </c>
      <c r="I6" s="7"/>
      <c r="J6" s="6">
        <v>9000</v>
      </c>
      <c r="K6" s="7">
        <v>2025</v>
      </c>
      <c r="L6" s="7"/>
      <c r="M6" s="6">
        <v>0</v>
      </c>
      <c r="N6" s="7">
        <v>2025</v>
      </c>
      <c r="O6" s="7"/>
      <c r="P6" s="6">
        <v>2979920</v>
      </c>
      <c r="Q6" s="7">
        <v>2025</v>
      </c>
      <c r="R6" s="7"/>
      <c r="S6" s="6">
        <f t="shared" si="0"/>
        <v>4099577.2</v>
      </c>
    </row>
    <row r="7" spans="1:20" ht="15.75" x14ac:dyDescent="0.25">
      <c r="A7" s="6">
        <v>4099577.2</v>
      </c>
      <c r="B7" s="7">
        <v>2026</v>
      </c>
      <c r="C7" s="7"/>
      <c r="D7" s="6">
        <v>295000</v>
      </c>
      <c r="E7" s="7">
        <v>2026</v>
      </c>
      <c r="F7" s="7"/>
      <c r="G7" s="6">
        <v>815657.2</v>
      </c>
      <c r="H7" s="7">
        <v>2026</v>
      </c>
      <c r="I7" s="7"/>
      <c r="J7" s="6">
        <v>9000</v>
      </c>
      <c r="K7" s="7">
        <v>2026</v>
      </c>
      <c r="L7" s="7"/>
      <c r="M7" s="6">
        <v>0</v>
      </c>
      <c r="N7" s="7">
        <v>2026</v>
      </c>
      <c r="O7" s="7"/>
      <c r="P7" s="6">
        <v>2979920</v>
      </c>
      <c r="Q7" s="7">
        <v>2026</v>
      </c>
      <c r="R7" s="7"/>
      <c r="S7" s="6">
        <f t="shared" si="0"/>
        <v>4099577.2</v>
      </c>
    </row>
    <row r="8" spans="1:20" ht="15.75" x14ac:dyDescent="0.25">
      <c r="A8" s="6">
        <f>A1+A2+A3+A4+A5+A6+A7</f>
        <v>35032601.890000001</v>
      </c>
      <c r="B8" s="7"/>
      <c r="C8" s="7"/>
      <c r="D8" s="6">
        <f>D1+D2+D3+D4+D5+D6+D7</f>
        <v>4243534.8599999994</v>
      </c>
      <c r="E8" s="7"/>
      <c r="F8" s="7"/>
      <c r="G8" s="6">
        <f>G1+G2+G3+G4+G5+G6+G7</f>
        <v>19552739.829999998</v>
      </c>
      <c r="H8" s="7"/>
      <c r="I8" s="7"/>
      <c r="J8" s="6">
        <f>J1+J2+J3+J4+J5+J6+J7</f>
        <v>113274.76000000001</v>
      </c>
      <c r="K8" s="7"/>
      <c r="L8" s="7"/>
      <c r="M8" s="6">
        <f>M1+M2+M3+M4+M5+M6+M7</f>
        <v>387988.82999999996</v>
      </c>
      <c r="N8" s="7"/>
      <c r="O8" s="7"/>
      <c r="P8" s="6">
        <f>P1+P2+P3+P4+P5+P6+P7</f>
        <v>24869591.809999999</v>
      </c>
      <c r="Q8" s="7"/>
      <c r="R8" s="7"/>
      <c r="S8" s="6">
        <f>D8+G8+J8+P8+M8</f>
        <v>49167130.089999996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7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F14" sqref="F14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3.140625" bestFit="1" customWidth="1"/>
    <col min="5" max="5" width="9.28515625" bestFit="1" customWidth="1"/>
    <col min="6" max="6" width="5" customWidth="1"/>
    <col min="7" max="7" width="14.28515625" bestFit="1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1.28515625" bestFit="1" customWidth="1"/>
    <col min="14" max="14" width="9.28515625" bestFit="1" customWidth="1"/>
    <col min="15" max="15" width="5" customWidth="1"/>
    <col min="16" max="16" width="14.28515625" bestFit="1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4">
        <v>5410933.4100000001</v>
      </c>
      <c r="B1" s="5">
        <v>2020</v>
      </c>
      <c r="C1" s="5"/>
      <c r="D1" s="4">
        <v>850660</v>
      </c>
      <c r="E1" s="5">
        <v>2020</v>
      </c>
      <c r="F1" s="5"/>
      <c r="G1" s="4">
        <v>3834627.92</v>
      </c>
      <c r="H1" s="5">
        <v>2020</v>
      </c>
      <c r="I1" s="5"/>
      <c r="J1" s="4">
        <v>7000</v>
      </c>
      <c r="K1" s="5">
        <v>2020</v>
      </c>
      <c r="L1" s="5"/>
      <c r="M1" s="4">
        <v>121540.58</v>
      </c>
      <c r="N1" s="5">
        <v>2020</v>
      </c>
      <c r="O1" s="5"/>
      <c r="P1" s="4">
        <v>3560656.4</v>
      </c>
      <c r="Q1" s="5">
        <v>2020</v>
      </c>
      <c r="R1" s="5"/>
      <c r="S1" s="4">
        <f>D1+G1+J1+P1+M1</f>
        <v>8374484.9000000004</v>
      </c>
      <c r="T1" s="3"/>
    </row>
    <row r="2" spans="1:20" ht="15.75" x14ac:dyDescent="0.25">
      <c r="A2" s="6">
        <v>5209734.92</v>
      </c>
      <c r="B2" s="7">
        <v>2021</v>
      </c>
      <c r="C2" s="7"/>
      <c r="D2" s="6">
        <v>567177</v>
      </c>
      <c r="E2" s="7">
        <v>2021</v>
      </c>
      <c r="F2" s="7"/>
      <c r="G2" s="6">
        <v>11080586.51</v>
      </c>
      <c r="H2" s="7">
        <v>2021</v>
      </c>
      <c r="I2" s="7"/>
      <c r="J2" s="6">
        <v>58623.76</v>
      </c>
      <c r="K2" s="7">
        <v>2021</v>
      </c>
      <c r="L2" s="7"/>
      <c r="M2" s="6">
        <v>141864.85</v>
      </c>
      <c r="N2" s="7">
        <v>2021</v>
      </c>
      <c r="O2" s="7"/>
      <c r="P2" s="6">
        <v>4140212.44</v>
      </c>
      <c r="Q2" s="7">
        <v>2021</v>
      </c>
      <c r="R2" s="7"/>
      <c r="S2" s="6">
        <f t="shared" ref="S2:S7" si="0">D2+G2+J2+P2+M2</f>
        <v>15988464.559999999</v>
      </c>
    </row>
    <row r="3" spans="1:20" ht="15.75" x14ac:dyDescent="0.25">
      <c r="A3" s="6">
        <v>6282527.75</v>
      </c>
      <c r="B3" s="7">
        <v>2022</v>
      </c>
      <c r="C3" s="7"/>
      <c r="D3" s="6">
        <v>812171.86</v>
      </c>
      <c r="E3" s="7">
        <v>2022</v>
      </c>
      <c r="F3" s="7"/>
      <c r="G3" s="6">
        <v>772548</v>
      </c>
      <c r="H3" s="7">
        <v>2022</v>
      </c>
      <c r="I3" s="7"/>
      <c r="J3" s="6">
        <v>25651</v>
      </c>
      <c r="K3" s="7">
        <v>2022</v>
      </c>
      <c r="L3" s="7"/>
      <c r="M3" s="6">
        <f>124898.4-315</f>
        <v>124583.4</v>
      </c>
      <c r="N3" s="7">
        <v>2022</v>
      </c>
      <c r="O3" s="7"/>
      <c r="P3" s="6">
        <f>4119263.49+315</f>
        <v>4119578.49</v>
      </c>
      <c r="Q3" s="7">
        <v>2022</v>
      </c>
      <c r="R3" s="7"/>
      <c r="S3" s="6">
        <f t="shared" si="0"/>
        <v>5854532.75</v>
      </c>
    </row>
    <row r="4" spans="1:20" ht="15.75" x14ac:dyDescent="0.25">
      <c r="A4" s="6">
        <v>5022512.5999999996</v>
      </c>
      <c r="B4" s="7">
        <v>2023</v>
      </c>
      <c r="C4" s="7"/>
      <c r="D4" s="6">
        <v>698883</v>
      </c>
      <c r="E4" s="7">
        <v>2023</v>
      </c>
      <c r="F4" s="7"/>
      <c r="G4" s="6">
        <v>791191.46</v>
      </c>
      <c r="H4" s="7">
        <v>2023</v>
      </c>
      <c r="I4" s="7"/>
      <c r="J4" s="6">
        <v>2000</v>
      </c>
      <c r="K4" s="7">
        <v>2023</v>
      </c>
      <c r="L4" s="7"/>
      <c r="M4" s="6">
        <v>0</v>
      </c>
      <c r="N4" s="7">
        <v>2023</v>
      </c>
      <c r="O4" s="7"/>
      <c r="P4" s="6">
        <v>3530438.14</v>
      </c>
      <c r="Q4" s="7">
        <v>2023</v>
      </c>
      <c r="R4" s="7"/>
      <c r="S4" s="6">
        <f t="shared" si="0"/>
        <v>5022512.5999999996</v>
      </c>
    </row>
    <row r="5" spans="1:20" ht="15.75" x14ac:dyDescent="0.25">
      <c r="A5" s="6">
        <v>4907738.8099999996</v>
      </c>
      <c r="B5" s="7">
        <v>2024</v>
      </c>
      <c r="C5" s="7"/>
      <c r="D5" s="6">
        <v>698883</v>
      </c>
      <c r="E5" s="7">
        <v>2024</v>
      </c>
      <c r="F5" s="7"/>
      <c r="G5" s="6">
        <v>808231.54</v>
      </c>
      <c r="H5" s="7">
        <v>2024</v>
      </c>
      <c r="I5" s="7"/>
      <c r="J5" s="6">
        <v>2000</v>
      </c>
      <c r="K5" s="7">
        <v>2024</v>
      </c>
      <c r="L5" s="7"/>
      <c r="M5" s="6">
        <v>0</v>
      </c>
      <c r="N5" s="7">
        <v>2024</v>
      </c>
      <c r="O5" s="7"/>
      <c r="P5" s="6">
        <v>3398624.27</v>
      </c>
      <c r="Q5" s="7">
        <v>2024</v>
      </c>
      <c r="R5" s="7"/>
      <c r="S5" s="6">
        <f t="shared" si="0"/>
        <v>4907738.8100000005</v>
      </c>
    </row>
    <row r="6" spans="1:20" ht="15.75" x14ac:dyDescent="0.25">
      <c r="A6" s="6">
        <v>4099577.2</v>
      </c>
      <c r="B6" s="7">
        <v>2025</v>
      </c>
      <c r="C6" s="7"/>
      <c r="D6" s="6">
        <v>295000</v>
      </c>
      <c r="E6" s="7">
        <v>2025</v>
      </c>
      <c r="F6" s="7"/>
      <c r="G6" s="6">
        <v>815657.2</v>
      </c>
      <c r="H6" s="7">
        <v>2025</v>
      </c>
      <c r="I6" s="7"/>
      <c r="J6" s="6">
        <v>9000</v>
      </c>
      <c r="K6" s="7">
        <v>2025</v>
      </c>
      <c r="L6" s="7"/>
      <c r="M6" s="6">
        <v>0</v>
      </c>
      <c r="N6" s="7">
        <v>2025</v>
      </c>
      <c r="O6" s="7"/>
      <c r="P6" s="6">
        <v>2979920</v>
      </c>
      <c r="Q6" s="7">
        <v>2025</v>
      </c>
      <c r="R6" s="7"/>
      <c r="S6" s="6">
        <f t="shared" si="0"/>
        <v>4099577.2</v>
      </c>
    </row>
    <row r="7" spans="1:20" ht="15.75" x14ac:dyDescent="0.25">
      <c r="A7" s="6">
        <v>4099577.2</v>
      </c>
      <c r="B7" s="7">
        <v>2026</v>
      </c>
      <c r="C7" s="7"/>
      <c r="D7" s="6">
        <v>295000</v>
      </c>
      <c r="E7" s="7">
        <v>2026</v>
      </c>
      <c r="F7" s="7"/>
      <c r="G7" s="6">
        <v>815657.2</v>
      </c>
      <c r="H7" s="7">
        <v>2026</v>
      </c>
      <c r="I7" s="7"/>
      <c r="J7" s="6">
        <v>9000</v>
      </c>
      <c r="K7" s="7">
        <v>2026</v>
      </c>
      <c r="L7" s="7"/>
      <c r="M7" s="6">
        <v>0</v>
      </c>
      <c r="N7" s="7">
        <v>2026</v>
      </c>
      <c r="O7" s="7"/>
      <c r="P7" s="6">
        <v>2979920</v>
      </c>
      <c r="Q7" s="7">
        <v>2026</v>
      </c>
      <c r="R7" s="7"/>
      <c r="S7" s="6">
        <f t="shared" si="0"/>
        <v>4099577.2</v>
      </c>
    </row>
    <row r="8" spans="1:20" ht="15.75" x14ac:dyDescent="0.25">
      <c r="A8" s="6">
        <f>A1+A2+A3+A4+A5+A6+A7</f>
        <v>35032601.890000001</v>
      </c>
      <c r="B8" s="7"/>
      <c r="C8" s="7"/>
      <c r="D8" s="6">
        <f>D1+D2+D3+D4+D5+D6+D7</f>
        <v>4217774.8599999994</v>
      </c>
      <c r="E8" s="7"/>
      <c r="F8" s="7"/>
      <c r="G8" s="6">
        <f>G1+G2+G3+G4+G5+G6+G7</f>
        <v>18918499.829999998</v>
      </c>
      <c r="H8" s="7"/>
      <c r="I8" s="7"/>
      <c r="J8" s="6">
        <f>J1+J2+J3+J4+J5+J6+J7</f>
        <v>113274.76000000001</v>
      </c>
      <c r="K8" s="7"/>
      <c r="L8" s="7"/>
      <c r="M8" s="6">
        <f>M1+M2+M3+M4+M5+M6+M7</f>
        <v>387988.82999999996</v>
      </c>
      <c r="N8" s="7"/>
      <c r="O8" s="7"/>
      <c r="P8" s="6">
        <f>P1+P2+P3+P4+P5+P6+P7</f>
        <v>24709349.740000002</v>
      </c>
      <c r="Q8" s="7"/>
      <c r="R8" s="7"/>
      <c r="S8" s="6">
        <f>D8+G8+J8+P8+M8</f>
        <v>48346888.019999996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7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P12" sqref="P12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2.42578125" bestFit="1" customWidth="1"/>
    <col min="10" max="10" width="10.28515625" customWidth="1"/>
    <col min="13" max="13" width="10" bestFit="1" customWidth="1"/>
    <col min="16" max="16" width="12.42578125" bestFit="1" customWidth="1"/>
    <col min="19" max="19" width="13.28515625" customWidth="1"/>
  </cols>
  <sheetData>
    <row r="1" spans="1:20" x14ac:dyDescent="0.25">
      <c r="A1" s="2">
        <v>5410933.4100000001</v>
      </c>
      <c r="B1" s="3">
        <v>2020</v>
      </c>
      <c r="C1" s="3"/>
      <c r="D1" s="2">
        <v>850660</v>
      </c>
      <c r="E1" s="3">
        <v>2020</v>
      </c>
      <c r="F1" s="3"/>
      <c r="G1" s="2">
        <v>3834627.92</v>
      </c>
      <c r="H1" s="3">
        <v>2020</v>
      </c>
      <c r="I1" s="3"/>
      <c r="J1" s="2">
        <v>7000</v>
      </c>
      <c r="K1" s="3">
        <v>2020</v>
      </c>
      <c r="L1" s="3"/>
      <c r="M1" s="2">
        <v>121540.58</v>
      </c>
      <c r="N1" s="3">
        <v>2020</v>
      </c>
      <c r="O1" s="3"/>
      <c r="P1" s="2">
        <v>3560656.4</v>
      </c>
      <c r="Q1" s="3">
        <v>2020</v>
      </c>
      <c r="R1" s="3"/>
      <c r="S1" s="2">
        <f>D1+G1+J1+P1+M1</f>
        <v>8374484.9000000004</v>
      </c>
      <c r="T1" s="3"/>
    </row>
    <row r="2" spans="1:20" x14ac:dyDescent="0.25">
      <c r="A2" s="1">
        <v>5209734.92</v>
      </c>
      <c r="B2">
        <v>2021</v>
      </c>
      <c r="D2" s="1">
        <v>567177</v>
      </c>
      <c r="E2">
        <v>2021</v>
      </c>
      <c r="G2" s="1">
        <v>11080586.51</v>
      </c>
      <c r="H2">
        <v>2021</v>
      </c>
      <c r="J2" s="1">
        <v>82000</v>
      </c>
      <c r="K2">
        <v>2021</v>
      </c>
      <c r="M2" s="1">
        <v>141864.85</v>
      </c>
      <c r="N2">
        <v>2021</v>
      </c>
      <c r="P2" s="1">
        <v>4115112.44</v>
      </c>
      <c r="Q2">
        <v>2021</v>
      </c>
      <c r="S2" s="1">
        <f t="shared" ref="S2:S7" si="0">D2+G2+J2+P2+M2</f>
        <v>15986740.799999999</v>
      </c>
    </row>
    <row r="3" spans="1:20" x14ac:dyDescent="0.25">
      <c r="A3" s="1">
        <v>4262882.45</v>
      </c>
      <c r="B3">
        <v>2022</v>
      </c>
      <c r="D3" s="1">
        <v>565177</v>
      </c>
      <c r="E3">
        <v>2022</v>
      </c>
      <c r="G3" s="1">
        <v>585835.42000000004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2706216.03</v>
      </c>
      <c r="Q3">
        <v>2022</v>
      </c>
      <c r="S3" s="1">
        <f t="shared" si="0"/>
        <v>3866228.4499999997</v>
      </c>
    </row>
    <row r="4" spans="1:20" x14ac:dyDescent="0.25">
      <c r="A4" s="1">
        <v>4186410.85</v>
      </c>
      <c r="B4">
        <v>2023</v>
      </c>
      <c r="D4" s="1">
        <v>565177</v>
      </c>
      <c r="E4">
        <v>2023</v>
      </c>
      <c r="G4" s="1">
        <v>690932.05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2719706.8</v>
      </c>
      <c r="Q4">
        <v>2023</v>
      </c>
      <c r="S4" s="1">
        <f t="shared" si="0"/>
        <v>3984815.8499999996</v>
      </c>
    </row>
    <row r="5" spans="1:20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20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20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20" x14ac:dyDescent="0.25">
      <c r="A8" s="1">
        <f>A1+A2+A3+A4+A5+A6+A7</f>
        <v>31368693.23</v>
      </c>
      <c r="D8" s="1">
        <f>D1+D2+D3+D4+D5+D6+D7</f>
        <v>3433191</v>
      </c>
      <c r="G8" s="1">
        <f>G1+G2+G3+G4+G5+G6+G7</f>
        <v>18638953.5</v>
      </c>
      <c r="J8" s="1">
        <f>J1+J2+J3+J4+J5+J6+J7</f>
        <v>134000</v>
      </c>
      <c r="M8" s="1">
        <f>M1+M2+M3+M4+M5+M6+M7</f>
        <v>263405.43</v>
      </c>
      <c r="P8" s="1">
        <f>P1+P2+P3+P4+P5+P6+P7</f>
        <v>22041451.669999998</v>
      </c>
      <c r="S8" s="1">
        <f>D8+G8+J8+P8+M8</f>
        <v>44511001.600000001</v>
      </c>
    </row>
    <row r="9" spans="1:20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C9" sqref="C9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2.42578125" bestFit="1" customWidth="1"/>
    <col min="10" max="10" width="10.28515625" customWidth="1"/>
    <col min="13" max="13" width="10" bestFit="1" customWidth="1"/>
    <col min="16" max="16" width="12.42578125" bestFit="1" customWidth="1"/>
    <col min="19" max="19" width="13.28515625" customWidth="1"/>
  </cols>
  <sheetData>
    <row r="1" spans="1:20" x14ac:dyDescent="0.25">
      <c r="A1" s="2">
        <v>5410933.4100000001</v>
      </c>
      <c r="B1" s="3">
        <v>2020</v>
      </c>
      <c r="C1" s="3"/>
      <c r="D1" s="2">
        <v>850660</v>
      </c>
      <c r="E1" s="3">
        <v>2020</v>
      </c>
      <c r="F1" s="3"/>
      <c r="G1" s="2">
        <v>3834627.92</v>
      </c>
      <c r="H1" s="3">
        <v>2020</v>
      </c>
      <c r="I1" s="3"/>
      <c r="J1" s="2">
        <v>7000</v>
      </c>
      <c r="K1" s="3">
        <v>2020</v>
      </c>
      <c r="L1" s="3"/>
      <c r="M1" s="2">
        <v>121540.58</v>
      </c>
      <c r="N1" s="3">
        <v>2020</v>
      </c>
      <c r="O1" s="3"/>
      <c r="P1" s="2">
        <v>3560656.4</v>
      </c>
      <c r="Q1" s="3">
        <v>2020</v>
      </c>
      <c r="R1" s="3"/>
      <c r="S1" s="2">
        <f>D1+G1+J1+P1+M1</f>
        <v>8374484.9000000004</v>
      </c>
      <c r="T1" s="3"/>
    </row>
    <row r="2" spans="1:20" x14ac:dyDescent="0.25">
      <c r="A2" s="1">
        <v>5209734.92</v>
      </c>
      <c r="B2">
        <v>2021</v>
      </c>
      <c r="D2" s="1">
        <v>567177</v>
      </c>
      <c r="E2">
        <v>2021</v>
      </c>
      <c r="G2" s="1">
        <v>11080586.51</v>
      </c>
      <c r="H2">
        <v>2021</v>
      </c>
      <c r="J2" s="1">
        <v>82000</v>
      </c>
      <c r="K2">
        <v>2021</v>
      </c>
      <c r="M2" s="1">
        <v>141864.85</v>
      </c>
      <c r="N2">
        <v>2021</v>
      </c>
      <c r="P2" s="1">
        <v>4115112.44</v>
      </c>
      <c r="Q2">
        <v>2021</v>
      </c>
      <c r="S2" s="1">
        <f t="shared" ref="S2:S7" si="0">D2+G2+J2+P2+M2</f>
        <v>15986740.799999999</v>
      </c>
    </row>
    <row r="3" spans="1:20" x14ac:dyDescent="0.25">
      <c r="A3" s="1">
        <v>5729319.3499999996</v>
      </c>
      <c r="B3">
        <v>2022</v>
      </c>
      <c r="D3" s="1">
        <v>812171.86</v>
      </c>
      <c r="E3">
        <v>2022</v>
      </c>
      <c r="G3" s="1">
        <v>772233</v>
      </c>
      <c r="H3">
        <v>2022</v>
      </c>
      <c r="J3" s="1">
        <v>25651</v>
      </c>
      <c r="K3">
        <v>2022</v>
      </c>
      <c r="M3" s="1">
        <v>0</v>
      </c>
      <c r="N3">
        <v>2022</v>
      </c>
      <c r="P3" s="1">
        <v>4119263.49</v>
      </c>
      <c r="Q3">
        <v>2022</v>
      </c>
      <c r="S3" s="1">
        <f t="shared" si="0"/>
        <v>5729319.3499999996</v>
      </c>
    </row>
    <row r="4" spans="1:20" x14ac:dyDescent="0.25">
      <c r="A4" s="1">
        <v>5022512.5999999996</v>
      </c>
      <c r="B4">
        <v>2023</v>
      </c>
      <c r="D4" s="1">
        <v>698883</v>
      </c>
      <c r="E4">
        <v>2023</v>
      </c>
      <c r="G4" s="1">
        <v>791191.46</v>
      </c>
      <c r="H4">
        <v>2023</v>
      </c>
      <c r="J4" s="1">
        <v>2000</v>
      </c>
      <c r="K4">
        <v>2023</v>
      </c>
      <c r="M4" s="1">
        <v>0</v>
      </c>
      <c r="N4">
        <v>2023</v>
      </c>
      <c r="P4" s="1">
        <v>3530438.14</v>
      </c>
      <c r="Q4">
        <v>2023</v>
      </c>
      <c r="S4" s="1">
        <f t="shared" si="0"/>
        <v>5022512.5999999996</v>
      </c>
    </row>
    <row r="5" spans="1:20" x14ac:dyDescent="0.25">
      <c r="A5" s="1">
        <v>4907738.8099999996</v>
      </c>
      <c r="B5">
        <v>2024</v>
      </c>
      <c r="D5" s="1">
        <v>698883</v>
      </c>
      <c r="E5">
        <v>2024</v>
      </c>
      <c r="G5" s="1">
        <v>808231.54</v>
      </c>
      <c r="H5">
        <v>2024</v>
      </c>
      <c r="J5" s="1">
        <v>2000</v>
      </c>
      <c r="K5">
        <v>2024</v>
      </c>
      <c r="M5" s="1">
        <v>0</v>
      </c>
      <c r="N5">
        <v>2024</v>
      </c>
      <c r="P5" s="1">
        <v>3398624.27</v>
      </c>
      <c r="Q5">
        <v>2024</v>
      </c>
      <c r="S5" s="1">
        <f t="shared" si="0"/>
        <v>4907738.8100000005</v>
      </c>
    </row>
    <row r="6" spans="1:20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20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20" x14ac:dyDescent="0.25">
      <c r="A8" s="1">
        <f>A1+A2+A3+A4+A5+A6+A7</f>
        <v>34479393.490000002</v>
      </c>
      <c r="D8" s="1">
        <f>D1+D2+D3+D4+D5+D6+D7</f>
        <v>4217774.8599999994</v>
      </c>
      <c r="G8" s="1">
        <f>G1+G2+G3+G4+G5+G6+G7</f>
        <v>18918184.829999998</v>
      </c>
      <c r="J8" s="1">
        <f>J1+J2+J3+J4+J5+J6+J7</f>
        <v>136651</v>
      </c>
      <c r="M8" s="1">
        <f>M1+M2+M3+M4+M5+M6+M7</f>
        <v>263405.43</v>
      </c>
      <c r="P8" s="1">
        <f>P1+P2+P3+P4+P5+P6+P7</f>
        <v>24683934.740000002</v>
      </c>
      <c r="S8" s="1">
        <f>D8+G8+J8+P8+M8</f>
        <v>48219950.859999999</v>
      </c>
    </row>
    <row r="9" spans="1:20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I38" sqref="I38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2.42578125" bestFit="1" customWidth="1"/>
    <col min="10" max="10" width="10.28515625" customWidth="1"/>
    <col min="13" max="13" width="10" bestFit="1" customWidth="1"/>
    <col min="16" max="16" width="12.42578125" bestFit="1" customWidth="1"/>
    <col min="19" max="19" width="13.28515625" customWidth="1"/>
  </cols>
  <sheetData>
    <row r="1" spans="1:20" x14ac:dyDescent="0.25">
      <c r="A1" s="2">
        <v>5410933.4100000001</v>
      </c>
      <c r="B1" s="3">
        <v>2020</v>
      </c>
      <c r="C1" s="3"/>
      <c r="D1" s="2">
        <v>850660</v>
      </c>
      <c r="E1" s="3">
        <v>2020</v>
      </c>
      <c r="F1" s="3"/>
      <c r="G1" s="2">
        <v>3834627.92</v>
      </c>
      <c r="H1" s="3">
        <v>2020</v>
      </c>
      <c r="I1" s="3"/>
      <c r="J1" s="2">
        <v>7000</v>
      </c>
      <c r="K1" s="3">
        <v>2020</v>
      </c>
      <c r="L1" s="3"/>
      <c r="M1" s="2">
        <v>121540.58</v>
      </c>
      <c r="N1" s="3">
        <v>2020</v>
      </c>
      <c r="O1" s="3"/>
      <c r="P1" s="2">
        <v>3560656.4</v>
      </c>
      <c r="Q1" s="3">
        <v>2020</v>
      </c>
      <c r="R1" s="3"/>
      <c r="S1" s="2">
        <f>D1+G1+J1+P1+M1</f>
        <v>8374484.9000000004</v>
      </c>
      <c r="T1" s="3"/>
    </row>
    <row r="2" spans="1:20" x14ac:dyDescent="0.25">
      <c r="A2" s="1">
        <v>5209734.92</v>
      </c>
      <c r="B2">
        <v>2021</v>
      </c>
      <c r="D2" s="1">
        <v>567177</v>
      </c>
      <c r="E2">
        <v>2021</v>
      </c>
      <c r="G2" s="1">
        <v>11106615.210000001</v>
      </c>
      <c r="H2">
        <v>2021</v>
      </c>
      <c r="J2" s="1">
        <v>86000</v>
      </c>
      <c r="K2">
        <v>2021</v>
      </c>
      <c r="M2" s="1">
        <v>141864.85</v>
      </c>
      <c r="N2">
        <v>2021</v>
      </c>
      <c r="P2" s="1">
        <v>4021730.11</v>
      </c>
      <c r="Q2">
        <v>2021</v>
      </c>
      <c r="S2" s="1">
        <f t="shared" ref="S2:S7" si="0">D2+G2+J2+P2+M2</f>
        <v>15923387.17</v>
      </c>
    </row>
    <row r="3" spans="1:20" x14ac:dyDescent="0.25">
      <c r="A3" s="1">
        <v>5729319.3499999996</v>
      </c>
      <c r="B3">
        <v>2022</v>
      </c>
      <c r="D3" s="1">
        <v>812171.86</v>
      </c>
      <c r="E3">
        <v>2022</v>
      </c>
      <c r="G3" s="1">
        <v>772233</v>
      </c>
      <c r="H3">
        <v>2022</v>
      </c>
      <c r="J3" s="1">
        <v>25651</v>
      </c>
      <c r="K3">
        <v>2022</v>
      </c>
      <c r="M3" s="1">
        <v>0</v>
      </c>
      <c r="N3">
        <v>2022</v>
      </c>
      <c r="P3" s="1">
        <v>4119263.49</v>
      </c>
      <c r="Q3">
        <v>2022</v>
      </c>
      <c r="S3" s="1">
        <f t="shared" si="0"/>
        <v>5729319.3499999996</v>
      </c>
    </row>
    <row r="4" spans="1:20" x14ac:dyDescent="0.25">
      <c r="A4" s="1">
        <v>5022512.5999999996</v>
      </c>
      <c r="B4">
        <v>2023</v>
      </c>
      <c r="D4" s="1">
        <v>698883</v>
      </c>
      <c r="E4">
        <v>2023</v>
      </c>
      <c r="G4" s="1">
        <v>791191.46</v>
      </c>
      <c r="H4">
        <v>2023</v>
      </c>
      <c r="J4" s="1">
        <v>2000</v>
      </c>
      <c r="K4">
        <v>2023</v>
      </c>
      <c r="M4" s="1">
        <v>0</v>
      </c>
      <c r="N4">
        <v>2023</v>
      </c>
      <c r="P4" s="1">
        <v>3530438.14</v>
      </c>
      <c r="Q4">
        <v>2023</v>
      </c>
      <c r="S4" s="1">
        <f t="shared" si="0"/>
        <v>5022512.5999999996</v>
      </c>
    </row>
    <row r="5" spans="1:20" x14ac:dyDescent="0.25">
      <c r="A5" s="1">
        <v>4907738.8099999996</v>
      </c>
      <c r="B5">
        <v>2024</v>
      </c>
      <c r="D5" s="1">
        <v>698883</v>
      </c>
      <c r="E5">
        <v>2024</v>
      </c>
      <c r="G5" s="1">
        <v>808231.54</v>
      </c>
      <c r="H5">
        <v>2024</v>
      </c>
      <c r="J5" s="1">
        <v>2000</v>
      </c>
      <c r="K5">
        <v>2024</v>
      </c>
      <c r="M5" s="1">
        <v>0</v>
      </c>
      <c r="N5">
        <v>2024</v>
      </c>
      <c r="P5" s="1">
        <v>3398624.27</v>
      </c>
      <c r="Q5">
        <v>2024</v>
      </c>
      <c r="S5" s="1">
        <f t="shared" si="0"/>
        <v>4907738.8100000005</v>
      </c>
    </row>
    <row r="6" spans="1:20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20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20" x14ac:dyDescent="0.25">
      <c r="A8" s="1">
        <f>A1+A2+A3+A4+A5+A6+A7</f>
        <v>34479393.490000002</v>
      </c>
      <c r="D8" s="1">
        <f>D1+D2+D3+D4+D5+D6+D7</f>
        <v>4217774.8599999994</v>
      </c>
      <c r="G8" s="1">
        <f>G1+G2+G3+G4+G5+G6+G7</f>
        <v>18944213.529999997</v>
      </c>
      <c r="J8" s="1">
        <f>J1+J2+J3+J4+J5+J6+J7</f>
        <v>140651</v>
      </c>
      <c r="M8" s="1">
        <f>M1+M2+M3+M4+M5+M6+M7</f>
        <v>263405.43</v>
      </c>
      <c r="P8" s="1">
        <f>P1+P2+P3+P4+P5+P6+P7</f>
        <v>24590552.41</v>
      </c>
      <c r="S8" s="1">
        <f>D8+G8+J8+P8+M8</f>
        <v>48156597.229999997</v>
      </c>
    </row>
    <row r="9" spans="1:20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"/>
  <sheetViews>
    <sheetView zoomScale="130" zoomScaleNormal="130" workbookViewId="0">
      <selection activeCell="P6" sqref="P6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6">
        <v>6282527.75</v>
      </c>
      <c r="B3" s="17">
        <v>2022</v>
      </c>
      <c r="C3" s="17"/>
      <c r="D3" s="16">
        <v>837930.36</v>
      </c>
      <c r="E3" s="17">
        <v>2022</v>
      </c>
      <c r="F3" s="17"/>
      <c r="G3" s="16">
        <v>8746519.75</v>
      </c>
      <c r="H3" s="17">
        <v>2022</v>
      </c>
      <c r="I3" s="17"/>
      <c r="J3" s="16">
        <v>110095</v>
      </c>
      <c r="K3" s="17">
        <v>2022</v>
      </c>
      <c r="L3" s="17"/>
      <c r="M3" s="16">
        <v>211758.8</v>
      </c>
      <c r="N3" s="17">
        <v>2022</v>
      </c>
      <c r="O3" s="17"/>
      <c r="P3" s="16">
        <v>4306998.6100000003</v>
      </c>
      <c r="Q3" s="17">
        <v>2022</v>
      </c>
      <c r="R3" s="17"/>
      <c r="S3" s="16">
        <f t="shared" si="0"/>
        <v>14213302.52</v>
      </c>
    </row>
    <row r="4" spans="1:20" s="3" customFormat="1" ht="15.75" x14ac:dyDescent="0.25">
      <c r="A4" s="10">
        <v>6129765.1100000003</v>
      </c>
      <c r="B4" s="11">
        <v>2023</v>
      </c>
      <c r="C4" s="11"/>
      <c r="D4" s="10">
        <v>762450.4</v>
      </c>
      <c r="E4" s="11">
        <v>2023</v>
      </c>
      <c r="F4" s="11"/>
      <c r="G4" s="10">
        <v>1003054.4</v>
      </c>
      <c r="H4" s="11">
        <v>2023</v>
      </c>
      <c r="I4" s="11"/>
      <c r="J4" s="10">
        <v>11615</v>
      </c>
      <c r="K4" s="11">
        <v>2023</v>
      </c>
      <c r="L4" s="11"/>
      <c r="M4" s="10">
        <v>230441.63</v>
      </c>
      <c r="N4" s="11">
        <v>2023</v>
      </c>
      <c r="O4" s="11"/>
      <c r="P4" s="10">
        <v>4712517.1100000003</v>
      </c>
      <c r="Q4" s="11">
        <v>2023</v>
      </c>
      <c r="R4" s="11"/>
      <c r="S4" s="10">
        <f t="shared" si="0"/>
        <v>6720078.54</v>
      </c>
    </row>
    <row r="5" spans="1:20" ht="15.75" x14ac:dyDescent="0.25">
      <c r="A5" s="12">
        <v>8079519.1499999994</v>
      </c>
      <c r="B5" s="13">
        <v>2024</v>
      </c>
      <c r="C5" s="13"/>
      <c r="D5" s="12">
        <v>1005289</v>
      </c>
      <c r="E5" s="13">
        <v>2024</v>
      </c>
      <c r="F5" s="13"/>
      <c r="G5" s="12">
        <v>3229380.03</v>
      </c>
      <c r="H5" s="13">
        <v>2024</v>
      </c>
      <c r="I5" s="13"/>
      <c r="J5" s="12">
        <v>126243.34</v>
      </c>
      <c r="K5" s="13">
        <v>2024</v>
      </c>
      <c r="L5" s="13"/>
      <c r="M5" s="12">
        <f>235271.63+108600</f>
        <v>343871.63</v>
      </c>
      <c r="N5" s="13">
        <v>2024</v>
      </c>
      <c r="O5" s="13"/>
      <c r="P5" s="12">
        <v>5419849.5199999996</v>
      </c>
      <c r="Q5" s="13">
        <v>2024</v>
      </c>
      <c r="R5" s="13"/>
      <c r="S5" s="12">
        <f t="shared" si="0"/>
        <v>10124633.52</v>
      </c>
    </row>
    <row r="6" spans="1:20" ht="15.75" x14ac:dyDescent="0.25">
      <c r="A6" s="12">
        <v>6768684.2700000005</v>
      </c>
      <c r="B6" s="13">
        <v>2025</v>
      </c>
      <c r="C6" s="13"/>
      <c r="D6" s="12">
        <v>1000</v>
      </c>
      <c r="E6" s="13">
        <v>2025</v>
      </c>
      <c r="F6" s="13"/>
      <c r="G6" s="12">
        <f>1506991.95+59000</f>
        <v>1565991.95</v>
      </c>
      <c r="H6" s="13">
        <v>2025</v>
      </c>
      <c r="I6" s="13"/>
      <c r="J6" s="12">
        <v>15000</v>
      </c>
      <c r="K6" s="13">
        <v>2025</v>
      </c>
      <c r="L6" s="13"/>
      <c r="M6" s="12">
        <v>0</v>
      </c>
      <c r="N6" s="13">
        <v>2025</v>
      </c>
      <c r="O6" s="13"/>
      <c r="P6" s="12">
        <v>5245692.32</v>
      </c>
      <c r="Q6" s="13">
        <v>2025</v>
      </c>
      <c r="R6" s="13"/>
      <c r="S6" s="12">
        <f t="shared" si="0"/>
        <v>6827684.2700000005</v>
      </c>
    </row>
    <row r="7" spans="1:20" ht="15.75" x14ac:dyDescent="0.25">
      <c r="A7" s="12">
        <v>6887288.3900000006</v>
      </c>
      <c r="B7" s="13">
        <v>2026</v>
      </c>
      <c r="C7" s="13"/>
      <c r="D7" s="12">
        <v>1000</v>
      </c>
      <c r="E7" s="13">
        <v>2026</v>
      </c>
      <c r="F7" s="13"/>
      <c r="G7" s="12">
        <f>1650596.07-242500</f>
        <v>1408096.07</v>
      </c>
      <c r="H7" s="13">
        <v>2026</v>
      </c>
      <c r="I7" s="13"/>
      <c r="J7" s="12">
        <v>15000</v>
      </c>
      <c r="K7" s="13">
        <v>2026</v>
      </c>
      <c r="L7" s="13"/>
      <c r="M7" s="12">
        <v>0</v>
      </c>
      <c r="N7" s="13">
        <v>2026</v>
      </c>
      <c r="O7" s="13"/>
      <c r="P7" s="12">
        <v>5220692.32</v>
      </c>
      <c r="Q7" s="13">
        <v>2026</v>
      </c>
      <c r="R7" s="13"/>
      <c r="S7" s="12">
        <f t="shared" si="0"/>
        <v>6644788.3900000006</v>
      </c>
    </row>
    <row r="8" spans="1:20" ht="15.75" x14ac:dyDescent="0.25">
      <c r="A8" s="12">
        <f>A1+A2+A3+A4+A5+A6+A7</f>
        <v>44768453</v>
      </c>
      <c r="B8" s="13"/>
      <c r="C8" s="13"/>
      <c r="D8" s="12">
        <f>D1+D2+D3+D4+D5+D6+D7</f>
        <v>4025506.76</v>
      </c>
      <c r="E8" s="13"/>
      <c r="F8" s="13"/>
      <c r="G8" s="12">
        <f>G1+G2+G3+G4+G5+G6+G7</f>
        <v>30868256.629999999</v>
      </c>
      <c r="H8" s="13"/>
      <c r="I8" s="13"/>
      <c r="J8" s="12">
        <f>J1+J2+J3+J4+J5+J6+J7</f>
        <v>343577.1</v>
      </c>
      <c r="K8" s="13"/>
      <c r="L8" s="13"/>
      <c r="M8" s="12">
        <f>M1+M2+M3+M4+M5+M6+M7</f>
        <v>1049477.49</v>
      </c>
      <c r="N8" s="13"/>
      <c r="O8" s="13"/>
      <c r="P8" s="12">
        <f>P1+P2+P3+P4+P5+P6+P7</f>
        <v>32606618.719999999</v>
      </c>
      <c r="Q8" s="13"/>
      <c r="R8" s="13"/>
      <c r="S8" s="12">
        <f>D8+G8+J8+P8+M8</f>
        <v>68893436.700000003</v>
      </c>
    </row>
    <row r="9" spans="1:20" x14ac:dyDescent="0.25">
      <c r="A9" s="1"/>
    </row>
    <row r="10" spans="1:20" ht="15.75" x14ac:dyDescent="0.25">
      <c r="S10" s="18">
        <f>6532874.04-313</f>
        <v>6532561.04</v>
      </c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P8" sqref="P8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2.42578125" bestFit="1" customWidth="1"/>
    <col min="10" max="10" width="10.28515625" customWidth="1"/>
    <col min="13" max="13" width="10" bestFit="1" customWidth="1"/>
    <col min="16" max="16" width="12.42578125" bestFit="1" customWidth="1"/>
    <col min="19" max="19" width="13.28515625" customWidth="1"/>
  </cols>
  <sheetData>
    <row r="1" spans="1:20" x14ac:dyDescent="0.25">
      <c r="A1" s="2">
        <v>5410933.4100000001</v>
      </c>
      <c r="B1" s="3">
        <v>2020</v>
      </c>
      <c r="C1" s="3"/>
      <c r="D1" s="2">
        <v>850660</v>
      </c>
      <c r="E1" s="3">
        <v>2020</v>
      </c>
      <c r="F1" s="3"/>
      <c r="G1" s="2">
        <v>3834627.92</v>
      </c>
      <c r="H1" s="3">
        <v>2020</v>
      </c>
      <c r="I1" s="3"/>
      <c r="J1" s="2">
        <v>7000</v>
      </c>
      <c r="K1" s="3">
        <v>2020</v>
      </c>
      <c r="L1" s="3"/>
      <c r="M1" s="2">
        <v>121540.58</v>
      </c>
      <c r="N1" s="3">
        <v>2020</v>
      </c>
      <c r="O1" s="3"/>
      <c r="P1" s="2">
        <v>3560656.4</v>
      </c>
      <c r="Q1" s="3">
        <v>2020</v>
      </c>
      <c r="R1" s="3"/>
      <c r="S1" s="2">
        <f>D1+G1+J1+P1+M1</f>
        <v>8374484.9000000004</v>
      </c>
      <c r="T1" s="3"/>
    </row>
    <row r="2" spans="1:20" x14ac:dyDescent="0.25">
      <c r="A2" s="1">
        <v>5209734.92</v>
      </c>
      <c r="B2">
        <v>2021</v>
      </c>
      <c r="D2" s="1">
        <v>567177</v>
      </c>
      <c r="E2">
        <v>2021</v>
      </c>
      <c r="G2" s="1">
        <v>11106615.210000001</v>
      </c>
      <c r="H2">
        <v>2021</v>
      </c>
      <c r="J2" s="1">
        <v>86000</v>
      </c>
      <c r="K2">
        <v>2021</v>
      </c>
      <c r="M2" s="1">
        <v>141864.85</v>
      </c>
      <c r="N2">
        <v>2021</v>
      </c>
      <c r="P2" s="1">
        <v>4021730.11</v>
      </c>
      <c r="Q2">
        <v>2021</v>
      </c>
      <c r="S2" s="1">
        <f t="shared" ref="S2:S7" si="0">D2+G2+J2+P2+M2</f>
        <v>15923387.17</v>
      </c>
    </row>
    <row r="3" spans="1:20" x14ac:dyDescent="0.25">
      <c r="A3" s="1">
        <v>4262882.45</v>
      </c>
      <c r="B3">
        <v>2022</v>
      </c>
      <c r="D3" s="1">
        <v>565177</v>
      </c>
      <c r="E3">
        <v>2022</v>
      </c>
      <c r="G3" s="1">
        <v>585835.42000000004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2706216.03</v>
      </c>
      <c r="Q3">
        <v>2022</v>
      </c>
      <c r="S3" s="1">
        <f t="shared" si="0"/>
        <v>3866228.4499999997</v>
      </c>
    </row>
    <row r="4" spans="1:20" x14ac:dyDescent="0.25">
      <c r="A4" s="1">
        <v>4186410.85</v>
      </c>
      <c r="B4">
        <v>2023</v>
      </c>
      <c r="D4" s="1">
        <v>565177</v>
      </c>
      <c r="E4">
        <v>2023</v>
      </c>
      <c r="G4" s="1">
        <v>690932.05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2719706.8</v>
      </c>
      <c r="Q4">
        <v>2023</v>
      </c>
      <c r="S4" s="1">
        <f t="shared" si="0"/>
        <v>3984815.8499999996</v>
      </c>
    </row>
    <row r="5" spans="1:20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20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20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20" x14ac:dyDescent="0.25">
      <c r="A8" s="1">
        <f>A1+A2+A3+A4+A5+A6+A7</f>
        <v>31368693.23</v>
      </c>
      <c r="D8" s="1">
        <f>D1+D2+D3+D4+D5+D6+D7</f>
        <v>3433191</v>
      </c>
      <c r="G8" s="1">
        <f>G1+G2+G3+G4+G5+G6+G7</f>
        <v>18664982.199999999</v>
      </c>
      <c r="J8" s="1">
        <f>J1+J2+J3+J4+J5+J6+J7</f>
        <v>138000</v>
      </c>
      <c r="M8" s="1">
        <f>M1+M2+M3+M4+M5+M6+M7</f>
        <v>263405.43</v>
      </c>
      <c r="P8" s="1">
        <f>P1+P2+P3+P4+P5+P6+P7</f>
        <v>21948069.34</v>
      </c>
      <c r="S8" s="1">
        <f>D8+G8+J8+P8+M8</f>
        <v>44447647.969999999</v>
      </c>
    </row>
    <row r="9" spans="1:20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B11" sqref="B11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2.42578125" bestFit="1" customWidth="1"/>
    <col min="10" max="10" width="10.28515625" customWidth="1"/>
    <col min="13" max="13" width="10" bestFit="1" customWidth="1"/>
    <col min="16" max="16" width="12.42578125" bestFit="1" customWidth="1"/>
    <col min="19" max="19" width="13.28515625" customWidth="1"/>
  </cols>
  <sheetData>
    <row r="1" spans="1:20" x14ac:dyDescent="0.25">
      <c r="A1" s="2">
        <v>5410933.4100000001</v>
      </c>
      <c r="B1" s="3">
        <v>2020</v>
      </c>
      <c r="C1" s="3"/>
      <c r="D1" s="2">
        <v>850660</v>
      </c>
      <c r="E1" s="3">
        <v>2020</v>
      </c>
      <c r="F1" s="3"/>
      <c r="G1" s="2">
        <v>3834627.92</v>
      </c>
      <c r="H1" s="3">
        <v>2020</v>
      </c>
      <c r="I1" s="3"/>
      <c r="J1" s="2">
        <v>7000</v>
      </c>
      <c r="K1" s="3">
        <v>2020</v>
      </c>
      <c r="L1" s="3"/>
      <c r="M1" s="2">
        <v>121540.58</v>
      </c>
      <c r="N1" s="3">
        <v>2020</v>
      </c>
      <c r="O1" s="3"/>
      <c r="P1" s="2">
        <v>3560656.4</v>
      </c>
      <c r="Q1" s="3">
        <v>2020</v>
      </c>
      <c r="R1" s="3"/>
      <c r="S1" s="2">
        <f>D1+G1+J1+P1+M1</f>
        <v>8374484.9000000004</v>
      </c>
      <c r="T1" s="3"/>
    </row>
    <row r="2" spans="1:20" x14ac:dyDescent="0.25">
      <c r="A2" s="1">
        <v>5209734.92</v>
      </c>
      <c r="B2">
        <v>2021</v>
      </c>
      <c r="D2" s="1">
        <v>567177</v>
      </c>
      <c r="E2">
        <v>2021</v>
      </c>
      <c r="G2" s="1">
        <v>11144415.210000001</v>
      </c>
      <c r="H2">
        <v>2021</v>
      </c>
      <c r="J2" s="1">
        <v>68000</v>
      </c>
      <c r="K2">
        <v>2021</v>
      </c>
      <c r="M2" s="1">
        <v>107683.13</v>
      </c>
      <c r="N2">
        <v>2021</v>
      </c>
      <c r="P2" s="1">
        <f>3908460.31+16800+4169.8</f>
        <v>3929430.11</v>
      </c>
      <c r="Q2">
        <v>2021</v>
      </c>
      <c r="S2" s="1">
        <f t="shared" ref="S2:S7" si="0">D2+G2+J2+P2+M2</f>
        <v>15816705.450000001</v>
      </c>
    </row>
    <row r="3" spans="1:20" x14ac:dyDescent="0.25">
      <c r="A3" s="1">
        <v>4262882.45</v>
      </c>
      <c r="B3">
        <v>2022</v>
      </c>
      <c r="D3" s="1">
        <v>565177</v>
      </c>
      <c r="E3">
        <v>2022</v>
      </c>
      <c r="G3" s="1">
        <v>585835.42000000004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2706216.03</v>
      </c>
      <c r="Q3">
        <v>2022</v>
      </c>
      <c r="S3" s="1">
        <f t="shared" si="0"/>
        <v>3866228.4499999997</v>
      </c>
    </row>
    <row r="4" spans="1:20" x14ac:dyDescent="0.25">
      <c r="A4" s="1">
        <v>4186410.85</v>
      </c>
      <c r="B4">
        <v>2023</v>
      </c>
      <c r="D4" s="1">
        <v>565177</v>
      </c>
      <c r="E4">
        <v>2023</v>
      </c>
      <c r="G4" s="1">
        <v>690932.05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2719706.8</v>
      </c>
      <c r="Q4">
        <v>2023</v>
      </c>
      <c r="S4" s="1">
        <f t="shared" si="0"/>
        <v>3984815.8499999996</v>
      </c>
    </row>
    <row r="5" spans="1:20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20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20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20" x14ac:dyDescent="0.25">
      <c r="A8" s="1">
        <f>A1+A2+A3+A4+A5+A6+A7</f>
        <v>31368693.23</v>
      </c>
      <c r="D8" s="1">
        <f>D1+D2+D3+D4+D5+D6+D7</f>
        <v>3433191</v>
      </c>
      <c r="G8" s="1">
        <f>G1+G2+G3+G4+G5+G6+G7</f>
        <v>18702782.199999999</v>
      </c>
      <c r="J8" s="1">
        <f>J1+J2+J3+J4+J5+J6+J7</f>
        <v>120000</v>
      </c>
      <c r="M8" s="1">
        <f>M1+M2+M3+M4+M5+M6+M7</f>
        <v>229223.71000000002</v>
      </c>
      <c r="P8" s="1">
        <f>P1+P2+P3+P4+P5+P6+P7</f>
        <v>21855769.34</v>
      </c>
      <c r="S8" s="1">
        <f>D8+G8+J8+P8+M8</f>
        <v>44340966.25</v>
      </c>
    </row>
    <row r="9" spans="1:20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B16" sqref="B16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2.42578125" bestFit="1" customWidth="1"/>
    <col min="10" max="10" width="10.28515625" customWidth="1"/>
    <col min="13" max="13" width="10" bestFit="1" customWidth="1"/>
    <col min="16" max="16" width="12.42578125" bestFit="1" customWidth="1"/>
    <col min="19" max="19" width="13.28515625" customWidth="1"/>
  </cols>
  <sheetData>
    <row r="1" spans="1:20" x14ac:dyDescent="0.25">
      <c r="A1" s="2">
        <v>5410933.4100000001</v>
      </c>
      <c r="B1" s="3">
        <v>2020</v>
      </c>
      <c r="C1" s="3"/>
      <c r="D1" s="2">
        <v>850660</v>
      </c>
      <c r="E1" s="3">
        <v>2020</v>
      </c>
      <c r="F1" s="3"/>
      <c r="G1" s="2">
        <v>3834627.92</v>
      </c>
      <c r="H1" s="3">
        <v>2020</v>
      </c>
      <c r="I1" s="3"/>
      <c r="J1" s="2">
        <v>7000</v>
      </c>
      <c r="K1" s="3">
        <v>2020</v>
      </c>
      <c r="L1" s="3"/>
      <c r="M1" s="2">
        <v>121540.58</v>
      </c>
      <c r="N1" s="3">
        <v>2020</v>
      </c>
      <c r="O1" s="3"/>
      <c r="P1" s="2">
        <v>3560656.4</v>
      </c>
      <c r="Q1" s="3">
        <v>2020</v>
      </c>
      <c r="R1" s="3"/>
      <c r="S1" s="2">
        <f>D1+G1+J1+P1+M1</f>
        <v>8374484.9000000004</v>
      </c>
      <c r="T1" s="3"/>
    </row>
    <row r="2" spans="1:20" x14ac:dyDescent="0.25">
      <c r="A2" s="1">
        <v>5209734.92</v>
      </c>
      <c r="B2">
        <v>2021</v>
      </c>
      <c r="D2" s="1">
        <v>567177</v>
      </c>
      <c r="E2">
        <v>2021</v>
      </c>
      <c r="G2" s="1">
        <v>11048875.210000001</v>
      </c>
      <c r="H2">
        <v>2021</v>
      </c>
      <c r="J2" s="1">
        <v>68000</v>
      </c>
      <c r="K2">
        <v>2021</v>
      </c>
      <c r="M2" s="1">
        <v>85111.13</v>
      </c>
      <c r="N2">
        <v>2021</v>
      </c>
      <c r="P2" s="1">
        <v>3808460.31</v>
      </c>
      <c r="Q2">
        <v>2021</v>
      </c>
      <c r="S2" s="1">
        <f t="shared" ref="S2:S7" si="0">D2+G2+J2+P2+M2</f>
        <v>15577623.650000002</v>
      </c>
    </row>
    <row r="3" spans="1:20" x14ac:dyDescent="0.25">
      <c r="A3" s="1">
        <v>4262882.45</v>
      </c>
      <c r="B3">
        <v>2022</v>
      </c>
      <c r="D3" s="1">
        <v>565177</v>
      </c>
      <c r="E3">
        <v>2022</v>
      </c>
      <c r="G3" s="1">
        <v>585835.42000000004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2706216.03</v>
      </c>
      <c r="Q3">
        <v>2022</v>
      </c>
      <c r="S3" s="1">
        <f t="shared" si="0"/>
        <v>3866228.4499999997</v>
      </c>
    </row>
    <row r="4" spans="1:20" x14ac:dyDescent="0.25">
      <c r="A4" s="1">
        <v>4186410.85</v>
      </c>
      <c r="B4">
        <v>2023</v>
      </c>
      <c r="D4" s="1">
        <v>565177</v>
      </c>
      <c r="E4">
        <v>2023</v>
      </c>
      <c r="G4" s="1">
        <v>690932.05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2719706.8</v>
      </c>
      <c r="Q4">
        <v>2023</v>
      </c>
      <c r="S4" s="1">
        <f t="shared" si="0"/>
        <v>3984815.8499999996</v>
      </c>
    </row>
    <row r="5" spans="1:20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20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20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20" x14ac:dyDescent="0.25">
      <c r="A8" s="1">
        <f>A1+A2+A3+A4+A5+A6+A7</f>
        <v>31368693.23</v>
      </c>
      <c r="D8" s="1">
        <f>D1+D2+D3+D4+D5+D6+D7</f>
        <v>3433191</v>
      </c>
      <c r="G8" s="1">
        <f>G1+G2+G3+G4+G5+G6+G7</f>
        <v>18607242.199999999</v>
      </c>
      <c r="J8" s="1">
        <f>J1+J2+J3+J4+J5+J6+J7</f>
        <v>120000</v>
      </c>
      <c r="M8" s="1">
        <f>M1+M2+M3+M4+M5+M6+M7</f>
        <v>206651.71000000002</v>
      </c>
      <c r="P8" s="1">
        <f>P1+P2+P3+P4+P5+P6+P7</f>
        <v>21734799.539999999</v>
      </c>
      <c r="S8" s="1">
        <f>D8+G8+J8+P8+M8</f>
        <v>44101884.449999996</v>
      </c>
    </row>
    <row r="9" spans="1:20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G8" sqref="G8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2.42578125" bestFit="1" customWidth="1"/>
    <col min="13" max="13" width="10" bestFit="1" customWidth="1"/>
    <col min="16" max="16" width="12.42578125" bestFit="1" customWidth="1"/>
    <col min="19" max="19" width="13.28515625" customWidth="1"/>
  </cols>
  <sheetData>
    <row r="1" spans="1:20" x14ac:dyDescent="0.25">
      <c r="A1" s="2">
        <v>5410933.4100000001</v>
      </c>
      <c r="B1" s="3">
        <v>2020</v>
      </c>
      <c r="C1" s="3"/>
      <c r="D1" s="2">
        <v>850660</v>
      </c>
      <c r="E1" s="3">
        <v>2020</v>
      </c>
      <c r="F1" s="3"/>
      <c r="G1" s="2">
        <v>3834627.92</v>
      </c>
      <c r="H1" s="3">
        <v>2020</v>
      </c>
      <c r="I1" s="3"/>
      <c r="J1" s="2">
        <v>7000</v>
      </c>
      <c r="K1" s="3">
        <v>2020</v>
      </c>
      <c r="L1" s="3"/>
      <c r="M1" s="2">
        <v>121540.58</v>
      </c>
      <c r="N1" s="3">
        <v>2020</v>
      </c>
      <c r="O1" s="3"/>
      <c r="P1" s="2">
        <v>3560656.4</v>
      </c>
      <c r="Q1" s="3">
        <v>2020</v>
      </c>
      <c r="R1" s="3"/>
      <c r="S1" s="2">
        <f>D1+G1+J1+P1+M1</f>
        <v>8374484.9000000004</v>
      </c>
      <c r="T1" s="3"/>
    </row>
    <row r="2" spans="1:20" x14ac:dyDescent="0.25">
      <c r="A2" s="1">
        <v>5209734.92</v>
      </c>
      <c r="B2">
        <v>2021</v>
      </c>
      <c r="D2" s="1">
        <v>567177</v>
      </c>
      <c r="E2">
        <v>2021</v>
      </c>
      <c r="G2" s="1">
        <v>11043724.279999999</v>
      </c>
      <c r="H2">
        <v>2021</v>
      </c>
      <c r="J2" s="1">
        <v>42000</v>
      </c>
      <c r="K2">
        <v>2021</v>
      </c>
      <c r="M2" s="1">
        <v>85111.13</v>
      </c>
      <c r="N2">
        <v>2021</v>
      </c>
      <c r="P2" s="1">
        <v>3794060.31</v>
      </c>
      <c r="Q2">
        <v>2021</v>
      </c>
      <c r="S2" s="1">
        <f t="shared" ref="S2:S7" si="0">D2+G2+J2+P2+M2</f>
        <v>15532072.720000001</v>
      </c>
    </row>
    <row r="3" spans="1:20" x14ac:dyDescent="0.25">
      <c r="A3" s="1">
        <v>4262882.45</v>
      </c>
      <c r="B3">
        <v>2022</v>
      </c>
      <c r="D3" s="1">
        <v>565177</v>
      </c>
      <c r="E3">
        <v>2022</v>
      </c>
      <c r="G3" s="1">
        <v>585835.42000000004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2706216.03</v>
      </c>
      <c r="Q3">
        <v>2022</v>
      </c>
      <c r="S3" s="1">
        <f t="shared" si="0"/>
        <v>3866228.4499999997</v>
      </c>
    </row>
    <row r="4" spans="1:20" x14ac:dyDescent="0.25">
      <c r="A4" s="1">
        <v>4186410.85</v>
      </c>
      <c r="B4">
        <v>2023</v>
      </c>
      <c r="D4" s="1">
        <v>565177</v>
      </c>
      <c r="E4">
        <v>2023</v>
      </c>
      <c r="G4" s="1">
        <v>690932.05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2719706.8</v>
      </c>
      <c r="Q4">
        <v>2023</v>
      </c>
      <c r="S4" s="1">
        <f t="shared" si="0"/>
        <v>3984815.8499999996</v>
      </c>
    </row>
    <row r="5" spans="1:20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20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20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20" x14ac:dyDescent="0.25">
      <c r="A8" s="1">
        <f>A1+A2+A3+A4+A5+A6+A7</f>
        <v>31368693.23</v>
      </c>
      <c r="D8" s="1">
        <f>D1+D2+D3+D4+D5+D6+D7</f>
        <v>3433191</v>
      </c>
      <c r="G8" s="1">
        <f>G1+G2+G3+G4+G5+G6+G7</f>
        <v>18602091.27</v>
      </c>
      <c r="J8" s="1">
        <f>J1+J2+J3+J4+J5+J6+J7</f>
        <v>94000</v>
      </c>
      <c r="M8" s="1">
        <f>M1+M2+M3+M4+M5+M6+M7</f>
        <v>206651.71000000002</v>
      </c>
      <c r="P8" s="1">
        <f>P1+P2+P3+P4+P5+P6+P7</f>
        <v>21720399.539999999</v>
      </c>
      <c r="S8" s="1">
        <f>D8+G8+J8+P8+M8</f>
        <v>44056333.520000003</v>
      </c>
    </row>
    <row r="9" spans="1:20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D29" sqref="D29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2.42578125" bestFit="1" customWidth="1"/>
    <col min="13" max="13" width="10" bestFit="1" customWidth="1"/>
    <col min="16" max="16" width="12.42578125" bestFit="1" customWidth="1"/>
    <col min="19" max="19" width="13.28515625" customWidth="1"/>
  </cols>
  <sheetData>
    <row r="1" spans="1:20" x14ac:dyDescent="0.25">
      <c r="A1" s="2">
        <v>5410933.4100000001</v>
      </c>
      <c r="B1" s="3">
        <v>2020</v>
      </c>
      <c r="C1" s="3"/>
      <c r="D1" s="2">
        <v>850660</v>
      </c>
      <c r="E1" s="3">
        <v>2020</v>
      </c>
      <c r="F1" s="3"/>
      <c r="G1" s="2">
        <v>3834627.92</v>
      </c>
      <c r="H1" s="3">
        <v>2020</v>
      </c>
      <c r="I1" s="3"/>
      <c r="J1" s="2">
        <v>7000</v>
      </c>
      <c r="K1" s="3">
        <v>2020</v>
      </c>
      <c r="L1" s="3"/>
      <c r="M1" s="2">
        <v>121540.58</v>
      </c>
      <c r="N1" s="3">
        <v>2020</v>
      </c>
      <c r="O1" s="3"/>
      <c r="P1" s="2">
        <v>3560656.4</v>
      </c>
      <c r="Q1" s="3">
        <v>2020</v>
      </c>
      <c r="R1" s="3"/>
      <c r="S1" s="2">
        <f>D1+G1+J1+P1+M1</f>
        <v>8374484.9000000004</v>
      </c>
      <c r="T1" s="3"/>
    </row>
    <row r="2" spans="1:20" x14ac:dyDescent="0.25">
      <c r="A2" s="1">
        <v>5209734.92</v>
      </c>
      <c r="B2">
        <v>2021</v>
      </c>
      <c r="D2" s="1">
        <v>567177</v>
      </c>
      <c r="E2">
        <v>2021</v>
      </c>
      <c r="G2" s="1">
        <v>1336458.98</v>
      </c>
      <c r="H2">
        <v>2021</v>
      </c>
      <c r="J2" s="1">
        <v>13000</v>
      </c>
      <c r="K2">
        <v>2021</v>
      </c>
      <c r="M2" s="1">
        <v>85111.13</v>
      </c>
      <c r="N2">
        <v>2021</v>
      </c>
      <c r="P2" s="1">
        <v>3721387.79</v>
      </c>
      <c r="Q2">
        <v>2021</v>
      </c>
      <c r="S2" s="1">
        <f t="shared" ref="S2:S7" si="0">D2+G2+J2+P2+M2</f>
        <v>5723134.8999999994</v>
      </c>
    </row>
    <row r="3" spans="1:20" x14ac:dyDescent="0.25">
      <c r="A3" s="1">
        <v>4262882.45</v>
      </c>
      <c r="B3">
        <v>2022</v>
      </c>
      <c r="D3" s="1">
        <v>565177</v>
      </c>
      <c r="E3">
        <v>2022</v>
      </c>
      <c r="G3" s="1">
        <v>585835.42000000004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2706216.03</v>
      </c>
      <c r="Q3">
        <v>2022</v>
      </c>
      <c r="S3" s="1">
        <f t="shared" si="0"/>
        <v>3866228.4499999997</v>
      </c>
    </row>
    <row r="4" spans="1:20" x14ac:dyDescent="0.25">
      <c r="A4" s="1">
        <v>4186410.85</v>
      </c>
      <c r="B4">
        <v>2023</v>
      </c>
      <c r="D4" s="1">
        <v>565177</v>
      </c>
      <c r="E4">
        <v>2023</v>
      </c>
      <c r="G4" s="1">
        <v>690932.05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2719706.8</v>
      </c>
      <c r="Q4">
        <v>2023</v>
      </c>
      <c r="S4" s="1">
        <f t="shared" si="0"/>
        <v>3984815.8499999996</v>
      </c>
    </row>
    <row r="5" spans="1:20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20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20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20" x14ac:dyDescent="0.25">
      <c r="A8" s="1">
        <f>A1+A2+A3+A4+A5+A6+A7</f>
        <v>31368693.23</v>
      </c>
      <c r="D8" s="1">
        <f>D1+D2+D3+D4+D5+D6+D7</f>
        <v>3433191</v>
      </c>
      <c r="G8" s="1">
        <f>G1+G2+G3+G4+G5+G6+G7</f>
        <v>8894825.9700000007</v>
      </c>
      <c r="J8" s="1">
        <f>J1+J2+J3+J4+J5+J6+J7</f>
        <v>65000</v>
      </c>
      <c r="M8" s="1">
        <f>M1+M2+M3+M4+M5+M6+M7</f>
        <v>206651.71000000002</v>
      </c>
      <c r="P8" s="1">
        <f>P1+P2+P3+P4+P5+P6+P7</f>
        <v>21647727.02</v>
      </c>
      <c r="S8" s="1">
        <f>D8+G8+J8+P8+M8</f>
        <v>34247395.700000003</v>
      </c>
    </row>
    <row r="9" spans="1:20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workbookViewId="0">
      <selection activeCell="B32" sqref="B32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2.42578125" bestFit="1" customWidth="1"/>
    <col min="13" max="13" width="10" bestFit="1" customWidth="1"/>
    <col min="16" max="16" width="12.42578125" bestFit="1" customWidth="1"/>
    <col min="19" max="19" width="13.28515625" customWidth="1"/>
  </cols>
  <sheetData>
    <row r="1" spans="1:19" x14ac:dyDescent="0.25">
      <c r="A1" s="1">
        <v>5410933.4100000001</v>
      </c>
      <c r="B1">
        <v>2020</v>
      </c>
      <c r="D1" s="1">
        <v>850660</v>
      </c>
      <c r="E1">
        <v>2020</v>
      </c>
      <c r="G1" s="1">
        <v>4169265.46</v>
      </c>
      <c r="H1">
        <v>2020</v>
      </c>
      <c r="J1" s="1">
        <v>7000</v>
      </c>
      <c r="K1">
        <v>2020</v>
      </c>
      <c r="M1" s="1">
        <v>121540.58</v>
      </c>
      <c r="N1">
        <v>2020</v>
      </c>
      <c r="P1" s="1">
        <v>3525794.83</v>
      </c>
      <c r="Q1">
        <v>2020</v>
      </c>
      <c r="S1" s="1">
        <f>D1+G1+J1+P1+M1</f>
        <v>8674260.8699999992</v>
      </c>
    </row>
    <row r="2" spans="1:19" x14ac:dyDescent="0.25">
      <c r="A2" s="1">
        <v>4576437.54</v>
      </c>
      <c r="B2">
        <v>2021</v>
      </c>
      <c r="D2" s="1">
        <v>567177</v>
      </c>
      <c r="E2">
        <v>2021</v>
      </c>
      <c r="G2" s="1">
        <v>852158</v>
      </c>
      <c r="H2">
        <v>2021</v>
      </c>
      <c r="J2" s="1">
        <v>13000</v>
      </c>
      <c r="K2">
        <v>2021</v>
      </c>
      <c r="M2" s="1">
        <v>85111.13</v>
      </c>
      <c r="N2">
        <v>2021</v>
      </c>
      <c r="P2" s="1">
        <v>3461387.79</v>
      </c>
      <c r="Q2">
        <v>2021</v>
      </c>
      <c r="S2" s="1">
        <f t="shared" ref="S2:S7" si="0">D2+G2+J2+P2+M2</f>
        <v>4978833.92</v>
      </c>
    </row>
    <row r="3" spans="1:19" x14ac:dyDescent="0.25">
      <c r="A3" s="1">
        <v>4312251.4400000004</v>
      </c>
      <c r="B3">
        <v>2022</v>
      </c>
      <c r="D3" s="1">
        <v>565177</v>
      </c>
      <c r="E3">
        <v>2022</v>
      </c>
      <c r="G3" s="1">
        <v>585835.42000000004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2706216.03</v>
      </c>
      <c r="Q3">
        <v>2022</v>
      </c>
      <c r="S3" s="1">
        <f t="shared" si="0"/>
        <v>3866228.4499999997</v>
      </c>
    </row>
    <row r="4" spans="1:19" x14ac:dyDescent="0.25">
      <c r="A4" s="1">
        <v>4099577.2</v>
      </c>
      <c r="B4">
        <v>2023</v>
      </c>
      <c r="D4" s="1">
        <v>565177</v>
      </c>
      <c r="E4">
        <v>2023</v>
      </c>
      <c r="G4" s="1">
        <v>690932.05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2719706.8</v>
      </c>
      <c r="Q4">
        <v>2023</v>
      </c>
      <c r="S4" s="1">
        <f t="shared" si="0"/>
        <v>3984815.8499999996</v>
      </c>
    </row>
    <row r="5" spans="1:19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19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19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19" x14ac:dyDescent="0.25">
      <c r="A8" s="1">
        <f>A1+A2+A3+A4+A5+A6+A7</f>
        <v>30697931.189999998</v>
      </c>
      <c r="D8" s="1">
        <f>D1+D2+D3+D4+D5+D6+D7</f>
        <v>3433191</v>
      </c>
      <c r="G8" s="1">
        <f>G1+G2+G3+G4+G5+G6+G7</f>
        <v>8745162.5299999993</v>
      </c>
      <c r="J8" s="1">
        <f>J1+J2+J3+J4+J5+J6+J7</f>
        <v>65000</v>
      </c>
      <c r="M8" s="1">
        <f>M1+M2+M3+M4+M5+M6+M7</f>
        <v>206651.71000000002</v>
      </c>
      <c r="P8" s="1">
        <f>P1+P2+P3+P4+P5+P6+P7</f>
        <v>21352865.449999999</v>
      </c>
      <c r="S8" s="1">
        <f>D8+G8+J8+P8+M8</f>
        <v>33802870.689999998</v>
      </c>
    </row>
    <row r="9" spans="1:19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workbookViewId="0">
      <selection activeCell="A32" sqref="A32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1.42578125" bestFit="1" customWidth="1"/>
    <col min="13" max="13" width="10" bestFit="1" customWidth="1"/>
    <col min="16" max="16" width="12.42578125" bestFit="1" customWidth="1"/>
    <col min="19" max="19" width="13.28515625" customWidth="1"/>
  </cols>
  <sheetData>
    <row r="1" spans="1:19" x14ac:dyDescent="0.25">
      <c r="A1" s="1">
        <v>5410933.4100000001</v>
      </c>
      <c r="B1">
        <v>2020</v>
      </c>
      <c r="D1" s="1">
        <v>850660</v>
      </c>
      <c r="E1">
        <v>2020</v>
      </c>
      <c r="G1" s="1">
        <v>4187348.96</v>
      </c>
      <c r="H1">
        <v>2020</v>
      </c>
      <c r="J1" s="1">
        <v>7000</v>
      </c>
      <c r="K1">
        <v>2020</v>
      </c>
      <c r="M1" s="1">
        <v>121540.58</v>
      </c>
      <c r="N1">
        <v>2020</v>
      </c>
      <c r="P1" s="1">
        <v>3395883.33</v>
      </c>
      <c r="Q1">
        <v>2020</v>
      </c>
      <c r="S1" s="1">
        <f>D1+G1+J1+P1+M1</f>
        <v>8562432.8699999992</v>
      </c>
    </row>
    <row r="2" spans="1:19" x14ac:dyDescent="0.25">
      <c r="A2" s="1">
        <v>4576437.54</v>
      </c>
      <c r="B2">
        <v>2021</v>
      </c>
      <c r="D2" s="1">
        <v>315000</v>
      </c>
      <c r="E2">
        <v>2021</v>
      </c>
      <c r="G2" s="1">
        <v>996852.54</v>
      </c>
      <c r="H2">
        <v>2021</v>
      </c>
      <c r="J2" s="1">
        <v>11000</v>
      </c>
      <c r="K2">
        <v>2021</v>
      </c>
      <c r="M2" s="1">
        <v>0</v>
      </c>
      <c r="N2">
        <v>2021</v>
      </c>
      <c r="P2" s="1">
        <v>3253585</v>
      </c>
      <c r="Q2">
        <v>2021</v>
      </c>
      <c r="S2" s="1">
        <f t="shared" ref="S2:S7" si="0">D2+G2+J2+P2+M2</f>
        <v>4576437.54</v>
      </c>
    </row>
    <row r="3" spans="1:19" x14ac:dyDescent="0.25">
      <c r="A3" s="1">
        <v>4312251.4400000004</v>
      </c>
      <c r="B3">
        <v>2022</v>
      </c>
      <c r="D3" s="1">
        <v>295000</v>
      </c>
      <c r="E3">
        <v>2022</v>
      </c>
      <c r="G3" s="1">
        <v>828331.44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3179920</v>
      </c>
      <c r="Q3">
        <v>2022</v>
      </c>
      <c r="S3" s="1">
        <f t="shared" si="0"/>
        <v>4312251.4399999995</v>
      </c>
    </row>
    <row r="4" spans="1:19" x14ac:dyDescent="0.25">
      <c r="A4" s="1">
        <v>4099577.2</v>
      </c>
      <c r="B4">
        <v>2023</v>
      </c>
      <c r="D4" s="1">
        <v>295000</v>
      </c>
      <c r="E4">
        <v>2023</v>
      </c>
      <c r="G4" s="1">
        <v>815657.2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2979920</v>
      </c>
      <c r="Q4">
        <v>2023</v>
      </c>
      <c r="S4" s="1">
        <f t="shared" si="0"/>
        <v>4099577.2</v>
      </c>
    </row>
    <row r="5" spans="1:19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19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19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19" x14ac:dyDescent="0.25">
      <c r="A8" s="1">
        <f>A1+A2+A3+A4+A5+A6+A7</f>
        <v>30697931.189999998</v>
      </c>
      <c r="D8" s="1">
        <f>D1+D2+D3+D4+D5+D6+D7</f>
        <v>2640660</v>
      </c>
      <c r="G8" s="1">
        <f>G1+G2+G3+G4+G5+G6+G7</f>
        <v>9275161.7399999984</v>
      </c>
      <c r="J8" s="1">
        <f>J1+J2+J3+J4+J5+J6+J7</f>
        <v>63000</v>
      </c>
      <c r="M8" s="1">
        <f>M1+M2+M3+M4+M5+M6+M7</f>
        <v>121540.58</v>
      </c>
      <c r="P8" s="1">
        <f>P1+P2+P3+P4+P5+P6+P7</f>
        <v>21749068.329999998</v>
      </c>
      <c r="S8" s="1">
        <f>D8+G8+J8+P8+M8</f>
        <v>33849430.649999991</v>
      </c>
    </row>
    <row r="9" spans="1:19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workbookViewId="0">
      <selection activeCell="D30" sqref="D30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1.42578125" bestFit="1" customWidth="1"/>
    <col min="13" max="13" width="10" bestFit="1" customWidth="1"/>
    <col min="16" max="16" width="12.42578125" bestFit="1" customWidth="1"/>
    <col min="19" max="19" width="13.28515625" customWidth="1"/>
  </cols>
  <sheetData>
    <row r="1" spans="1:19" x14ac:dyDescent="0.25">
      <c r="A1" s="1">
        <v>5410933.4100000001</v>
      </c>
      <c r="B1">
        <v>2020</v>
      </c>
      <c r="D1" s="1">
        <v>850660</v>
      </c>
      <c r="E1">
        <v>2020</v>
      </c>
      <c r="G1" s="1">
        <f>3999051.05-13000+66030+15476.96+18008.97+32361.53+37450</f>
        <v>4155378.51</v>
      </c>
      <c r="H1">
        <v>2020</v>
      </c>
      <c r="J1" s="1">
        <v>19000</v>
      </c>
      <c r="K1">
        <v>2020</v>
      </c>
      <c r="M1" s="1">
        <v>108892.82</v>
      </c>
      <c r="N1">
        <v>2020</v>
      </c>
      <c r="P1" s="1">
        <f>3280934.33-37450</f>
        <v>3243484.33</v>
      </c>
      <c r="Q1">
        <v>2020</v>
      </c>
      <c r="S1" s="1">
        <f>D1+G1+J1+P1+M1</f>
        <v>8377415.6600000001</v>
      </c>
    </row>
    <row r="2" spans="1:19" x14ac:dyDescent="0.25">
      <c r="A2" s="1">
        <v>4576437.54</v>
      </c>
      <c r="B2">
        <v>2021</v>
      </c>
      <c r="D2" s="1">
        <v>315000</v>
      </c>
      <c r="E2">
        <v>2021</v>
      </c>
      <c r="G2" s="1">
        <v>996852.54</v>
      </c>
      <c r="H2">
        <v>2021</v>
      </c>
      <c r="J2" s="1">
        <v>11000</v>
      </c>
      <c r="K2">
        <v>2021</v>
      </c>
      <c r="M2" s="1">
        <v>0</v>
      </c>
      <c r="N2">
        <v>2021</v>
      </c>
      <c r="P2" s="1">
        <v>3253585</v>
      </c>
      <c r="Q2">
        <v>2021</v>
      </c>
      <c r="S2" s="1">
        <f t="shared" ref="S2:S7" si="0">D2+G2+J2+P2+M2</f>
        <v>4576437.54</v>
      </c>
    </row>
    <row r="3" spans="1:19" x14ac:dyDescent="0.25">
      <c r="A3" s="1">
        <v>4312251.4400000004</v>
      </c>
      <c r="B3">
        <v>2022</v>
      </c>
      <c r="D3" s="1">
        <v>295000</v>
      </c>
      <c r="E3">
        <v>2022</v>
      </c>
      <c r="G3" s="1">
        <v>828331.44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3179920</v>
      </c>
      <c r="Q3">
        <v>2022</v>
      </c>
      <c r="S3" s="1">
        <f t="shared" si="0"/>
        <v>4312251.4399999995</v>
      </c>
    </row>
    <row r="4" spans="1:19" x14ac:dyDescent="0.25">
      <c r="A4" s="1">
        <v>4099577.2</v>
      </c>
      <c r="B4">
        <v>2023</v>
      </c>
      <c r="D4" s="1">
        <v>295000</v>
      </c>
      <c r="E4">
        <v>2023</v>
      </c>
      <c r="G4" s="1">
        <v>815657.2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2979920</v>
      </c>
      <c r="Q4">
        <v>2023</v>
      </c>
      <c r="S4" s="1">
        <f t="shared" si="0"/>
        <v>4099577.2</v>
      </c>
    </row>
    <row r="5" spans="1:19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19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19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19" x14ac:dyDescent="0.25">
      <c r="A8" s="1">
        <f>A1+A2+A3+A4+A5+A6+A7</f>
        <v>30697931.189999998</v>
      </c>
      <c r="D8" s="1">
        <f>D1+D2+D3+D4+D5+D6+D7</f>
        <v>2640660</v>
      </c>
      <c r="G8" s="1">
        <f>G1+G2+G3+G4+G5+G6+G7</f>
        <v>9243191.2899999991</v>
      </c>
      <c r="J8" s="1">
        <f>J1+J2+J3+J4+J5+J6+J7</f>
        <v>75000</v>
      </c>
      <c r="M8" s="1">
        <f>M1+M2+M3+M4+M5+M6+M7</f>
        <v>108892.82</v>
      </c>
      <c r="P8" s="1">
        <f>P1+P2+P3+P4+P5+P6+P7</f>
        <v>21596669.329999998</v>
      </c>
      <c r="S8" s="1">
        <f>D8+G8+J8+P8+M8</f>
        <v>33664413.439999998</v>
      </c>
    </row>
    <row r="9" spans="1:19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workbookViewId="0">
      <selection activeCell="L28" sqref="L28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1.42578125" bestFit="1" customWidth="1"/>
    <col min="13" max="13" width="10" bestFit="1" customWidth="1"/>
    <col min="16" max="16" width="12.42578125" bestFit="1" customWidth="1"/>
    <col min="19" max="19" width="13.28515625" customWidth="1"/>
  </cols>
  <sheetData>
    <row r="1" spans="1:19" x14ac:dyDescent="0.25">
      <c r="A1" s="1">
        <v>5410933.4100000001</v>
      </c>
      <c r="B1">
        <v>2020</v>
      </c>
      <c r="D1" s="1">
        <v>850660</v>
      </c>
      <c r="E1">
        <v>2020</v>
      </c>
      <c r="G1" s="1">
        <f>3999051.05-13000+66030+15476.96+18008.97+32361.53</f>
        <v>4117928.51</v>
      </c>
      <c r="H1">
        <v>2020</v>
      </c>
      <c r="J1" s="1">
        <v>19000</v>
      </c>
      <c r="K1">
        <v>2020</v>
      </c>
      <c r="M1" s="1">
        <v>108892.82</v>
      </c>
      <c r="N1">
        <v>2020</v>
      </c>
      <c r="P1" s="1">
        <v>3280934.33</v>
      </c>
      <c r="Q1">
        <v>2020</v>
      </c>
      <c r="S1" s="1">
        <f>D1+G1+J1+P1+M1</f>
        <v>8377415.6600000001</v>
      </c>
    </row>
    <row r="2" spans="1:19" x14ac:dyDescent="0.25">
      <c r="A2" s="1">
        <v>4576437.54</v>
      </c>
      <c r="B2">
        <v>2021</v>
      </c>
      <c r="D2" s="1">
        <v>315000</v>
      </c>
      <c r="E2">
        <v>2021</v>
      </c>
      <c r="G2" s="1">
        <v>996852.54</v>
      </c>
      <c r="H2">
        <v>2021</v>
      </c>
      <c r="J2" s="1">
        <v>11000</v>
      </c>
      <c r="K2">
        <v>2021</v>
      </c>
      <c r="M2" s="1">
        <v>0</v>
      </c>
      <c r="N2">
        <v>2021</v>
      </c>
      <c r="P2" s="1">
        <v>3253585</v>
      </c>
      <c r="Q2">
        <v>2021</v>
      </c>
      <c r="S2" s="1">
        <f t="shared" ref="S2:S7" si="0">D2+G2+J2+P2+M2</f>
        <v>4576437.54</v>
      </c>
    </row>
    <row r="3" spans="1:19" x14ac:dyDescent="0.25">
      <c r="A3" s="1">
        <v>4312251.4400000004</v>
      </c>
      <c r="B3">
        <v>2022</v>
      </c>
      <c r="D3" s="1">
        <v>295000</v>
      </c>
      <c r="E3">
        <v>2022</v>
      </c>
      <c r="G3" s="1">
        <v>828331.44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3179920</v>
      </c>
      <c r="Q3">
        <v>2022</v>
      </c>
      <c r="S3" s="1">
        <f t="shared" si="0"/>
        <v>4312251.4399999995</v>
      </c>
    </row>
    <row r="4" spans="1:19" x14ac:dyDescent="0.25">
      <c r="A4" s="1">
        <v>4099577.2</v>
      </c>
      <c r="B4">
        <v>2023</v>
      </c>
      <c r="D4" s="1">
        <v>295000</v>
      </c>
      <c r="E4">
        <v>2023</v>
      </c>
      <c r="G4" s="1">
        <v>815657.2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2979920</v>
      </c>
      <c r="Q4">
        <v>2023</v>
      </c>
      <c r="S4" s="1">
        <f t="shared" si="0"/>
        <v>4099577.2</v>
      </c>
    </row>
    <row r="5" spans="1:19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19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19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19" x14ac:dyDescent="0.25">
      <c r="A8" s="1">
        <f>A1+A2+A3+A4+A5+A6+A7</f>
        <v>30697931.189999998</v>
      </c>
      <c r="D8" s="1">
        <f>D1+D2+D3+D4+D5+D6+D7</f>
        <v>2640660</v>
      </c>
      <c r="G8" s="1">
        <f>G1+G2+G3+G4+G5+G6+G7</f>
        <v>9205741.2899999991</v>
      </c>
      <c r="J8" s="1">
        <f>J1+J2+J3+J4+J5+J6+J7</f>
        <v>75000</v>
      </c>
      <c r="M8" s="1">
        <f>M1+M2+M3+M4+M5+M6+M7</f>
        <v>108892.82</v>
      </c>
      <c r="P8" s="1">
        <f>P1+P2+P3+P4+P5+P6+P7</f>
        <v>21634119.329999998</v>
      </c>
      <c r="S8" s="1">
        <f>D8+G8+J8+P8+M8</f>
        <v>33664413.439999998</v>
      </c>
    </row>
    <row r="9" spans="1:19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workbookViewId="0">
      <selection activeCell="G37" sqref="G37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1.42578125" bestFit="1" customWidth="1"/>
    <col min="13" max="13" width="10" bestFit="1" customWidth="1"/>
    <col min="16" max="16" width="12.42578125" bestFit="1" customWidth="1"/>
    <col min="19" max="19" width="13.28515625" customWidth="1"/>
  </cols>
  <sheetData>
    <row r="1" spans="1:19" x14ac:dyDescent="0.25">
      <c r="A1" s="1">
        <v>5410933.4100000001</v>
      </c>
      <c r="B1">
        <v>2020</v>
      </c>
      <c r="D1" s="1">
        <v>850660</v>
      </c>
      <c r="E1">
        <v>2020</v>
      </c>
      <c r="G1" s="1">
        <f>3999051.05-13000+66030</f>
        <v>4052081.05</v>
      </c>
      <c r="H1">
        <v>2020</v>
      </c>
      <c r="J1" s="1">
        <v>19000</v>
      </c>
      <c r="K1">
        <v>2020</v>
      </c>
      <c r="M1" s="1">
        <v>108892.82</v>
      </c>
      <c r="N1">
        <v>2020</v>
      </c>
      <c r="P1" s="1">
        <f>2774397.86+13000</f>
        <v>2787397.86</v>
      </c>
      <c r="Q1">
        <v>2020</v>
      </c>
      <c r="S1" s="1">
        <f>D1+G1+J1+P1+M1+13000</f>
        <v>7831031.7300000004</v>
      </c>
    </row>
    <row r="2" spans="1:19" x14ac:dyDescent="0.25">
      <c r="A2" s="1">
        <v>4576437.54</v>
      </c>
      <c r="B2">
        <v>2021</v>
      </c>
      <c r="D2" s="1">
        <v>315000</v>
      </c>
      <c r="E2">
        <v>2021</v>
      </c>
      <c r="G2" s="1">
        <v>996852.54</v>
      </c>
      <c r="H2">
        <v>2021</v>
      </c>
      <c r="J2" s="1">
        <v>11000</v>
      </c>
      <c r="K2">
        <v>2021</v>
      </c>
      <c r="M2" s="1">
        <v>0</v>
      </c>
      <c r="N2">
        <v>2021</v>
      </c>
      <c r="P2" s="1">
        <v>3253585</v>
      </c>
      <c r="Q2">
        <v>2021</v>
      </c>
      <c r="S2" s="1">
        <f t="shared" ref="S2:S7" si="0">D2+G2+J2+P2+M2</f>
        <v>4576437.54</v>
      </c>
    </row>
    <row r="3" spans="1:19" x14ac:dyDescent="0.25">
      <c r="A3" s="1">
        <v>4312251.4400000004</v>
      </c>
      <c r="B3">
        <v>2022</v>
      </c>
      <c r="D3" s="1">
        <v>295000</v>
      </c>
      <c r="E3">
        <v>2022</v>
      </c>
      <c r="G3" s="1">
        <v>828331.44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3179920</v>
      </c>
      <c r="Q3">
        <v>2022</v>
      </c>
      <c r="S3" s="1">
        <f t="shared" si="0"/>
        <v>4312251.4399999995</v>
      </c>
    </row>
    <row r="4" spans="1:19" x14ac:dyDescent="0.25">
      <c r="A4" s="1">
        <v>4099577.2</v>
      </c>
      <c r="B4">
        <v>2023</v>
      </c>
      <c r="D4" s="1">
        <v>295000</v>
      </c>
      <c r="E4">
        <v>2023</v>
      </c>
      <c r="G4" s="1">
        <v>815657.2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2979920</v>
      </c>
      <c r="Q4">
        <v>2023</v>
      </c>
      <c r="S4" s="1">
        <f t="shared" si="0"/>
        <v>4099577.2</v>
      </c>
    </row>
    <row r="5" spans="1:19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19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19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19" x14ac:dyDescent="0.25">
      <c r="A8" s="1">
        <f>A1+A2+A3+A4+A5+A6+A7</f>
        <v>30697931.189999998</v>
      </c>
      <c r="D8" s="1">
        <f>D1+D2+D3+D4+D5+D6+D7</f>
        <v>2640660</v>
      </c>
      <c r="G8" s="1">
        <f>G1+G2+G3+G4+G5+G6+G7</f>
        <v>9139893.8300000001</v>
      </c>
      <c r="J8" s="1">
        <f>J1+J2+J3+J4+J5+J6+J7</f>
        <v>75000</v>
      </c>
      <c r="M8" s="1">
        <f>M1+M2+M3+M4+M5+M6+M7</f>
        <v>108892.82</v>
      </c>
      <c r="P8" s="1">
        <f>P1+P2+P3+P4+P5+P6+P7</f>
        <v>21140582.859999999</v>
      </c>
      <c r="S8" s="1">
        <f>D8+G8+J8+P8+M8</f>
        <v>33105029.509999998</v>
      </c>
    </row>
    <row r="9" spans="1:19" x14ac:dyDescent="0.25">
      <c r="A9" s="1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"/>
  <sheetViews>
    <sheetView zoomScale="130" zoomScaleNormal="130" workbookViewId="0">
      <selection activeCell="A5" sqref="A5:A7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6">
        <v>6282527.75</v>
      </c>
      <c r="B3" s="17">
        <v>2022</v>
      </c>
      <c r="C3" s="17"/>
      <c r="D3" s="16">
        <v>837930.36</v>
      </c>
      <c r="E3" s="17">
        <v>2022</v>
      </c>
      <c r="F3" s="17"/>
      <c r="G3" s="16">
        <v>8746519.75</v>
      </c>
      <c r="H3" s="17">
        <v>2022</v>
      </c>
      <c r="I3" s="17"/>
      <c r="J3" s="16">
        <v>110095</v>
      </c>
      <c r="K3" s="17">
        <v>2022</v>
      </c>
      <c r="L3" s="17"/>
      <c r="M3" s="16">
        <v>211758.8</v>
      </c>
      <c r="N3" s="17">
        <v>2022</v>
      </c>
      <c r="O3" s="17"/>
      <c r="P3" s="16">
        <v>4306998.6100000003</v>
      </c>
      <c r="Q3" s="17">
        <v>2022</v>
      </c>
      <c r="R3" s="17"/>
      <c r="S3" s="16">
        <f t="shared" si="0"/>
        <v>14213302.52</v>
      </c>
    </row>
    <row r="4" spans="1:20" s="3" customFormat="1" ht="15.75" x14ac:dyDescent="0.25">
      <c r="A4" s="10">
        <v>6129765.1100000003</v>
      </c>
      <c r="B4" s="11">
        <v>2023</v>
      </c>
      <c r="C4" s="11"/>
      <c r="D4" s="10">
        <v>762450.4</v>
      </c>
      <c r="E4" s="11">
        <v>2023</v>
      </c>
      <c r="F4" s="11"/>
      <c r="G4" s="10">
        <v>1003054.4</v>
      </c>
      <c r="H4" s="11">
        <v>2023</v>
      </c>
      <c r="I4" s="11"/>
      <c r="J4" s="10">
        <v>11615</v>
      </c>
      <c r="K4" s="11">
        <v>2023</v>
      </c>
      <c r="L4" s="11"/>
      <c r="M4" s="10">
        <v>230441.63</v>
      </c>
      <c r="N4" s="11">
        <v>2023</v>
      </c>
      <c r="O4" s="11"/>
      <c r="P4" s="10">
        <v>4712517.1100000003</v>
      </c>
      <c r="Q4" s="11">
        <v>2023</v>
      </c>
      <c r="R4" s="11"/>
      <c r="S4" s="10">
        <f t="shared" si="0"/>
        <v>6720078.54</v>
      </c>
    </row>
    <row r="5" spans="1:20" ht="15.75" x14ac:dyDescent="0.25">
      <c r="A5" s="12">
        <v>8079519.1499999994</v>
      </c>
      <c r="B5" s="13">
        <v>2024</v>
      </c>
      <c r="C5" s="13"/>
      <c r="D5" s="12">
        <v>1005289</v>
      </c>
      <c r="E5" s="13">
        <v>2024</v>
      </c>
      <c r="F5" s="13"/>
      <c r="G5" s="12">
        <f>1392865.66+100314.37+66200</f>
        <v>1559380.0299999998</v>
      </c>
      <c r="H5" s="13">
        <v>2024</v>
      </c>
      <c r="I5" s="13"/>
      <c r="J5" s="12">
        <v>46243.34</v>
      </c>
      <c r="K5" s="13">
        <v>2024</v>
      </c>
      <c r="L5" s="13"/>
      <c r="M5" s="12">
        <f>235271.63+108600</f>
        <v>343871.63</v>
      </c>
      <c r="N5" s="13">
        <v>2024</v>
      </c>
      <c r="O5" s="13"/>
      <c r="P5" s="12">
        <v>5399849.5199999996</v>
      </c>
      <c r="Q5" s="13">
        <v>2024</v>
      </c>
      <c r="R5" s="13"/>
      <c r="S5" s="12">
        <f t="shared" si="0"/>
        <v>8354633.5199999986</v>
      </c>
    </row>
    <row r="6" spans="1:20" ht="15.75" x14ac:dyDescent="0.25">
      <c r="A6" s="12">
        <v>6768684.2700000005</v>
      </c>
      <c r="B6" s="13">
        <v>2025</v>
      </c>
      <c r="C6" s="13"/>
      <c r="D6" s="12">
        <v>1000</v>
      </c>
      <c r="E6" s="13">
        <v>2025</v>
      </c>
      <c r="F6" s="13"/>
      <c r="G6" s="12">
        <f>1506991.95+59000</f>
        <v>1565991.95</v>
      </c>
      <c r="H6" s="13">
        <v>2025</v>
      </c>
      <c r="I6" s="13"/>
      <c r="J6" s="12">
        <v>15000</v>
      </c>
      <c r="K6" s="13">
        <v>2025</v>
      </c>
      <c r="L6" s="13"/>
      <c r="M6" s="12">
        <v>0</v>
      </c>
      <c r="N6" s="13">
        <v>2025</v>
      </c>
      <c r="O6" s="13"/>
      <c r="P6" s="12">
        <v>5245692.32</v>
      </c>
      <c r="Q6" s="13">
        <v>2025</v>
      </c>
      <c r="R6" s="13"/>
      <c r="S6" s="12">
        <f t="shared" si="0"/>
        <v>6827684.2700000005</v>
      </c>
    </row>
    <row r="7" spans="1:20" ht="15.75" x14ac:dyDescent="0.25">
      <c r="A7" s="12">
        <v>6887288.3900000006</v>
      </c>
      <c r="B7" s="13">
        <v>2026</v>
      </c>
      <c r="C7" s="13"/>
      <c r="D7" s="12">
        <v>1000</v>
      </c>
      <c r="E7" s="13">
        <v>2026</v>
      </c>
      <c r="F7" s="13"/>
      <c r="G7" s="12">
        <f>1650596.07-242500</f>
        <v>1408096.07</v>
      </c>
      <c r="H7" s="13">
        <v>2026</v>
      </c>
      <c r="I7" s="13"/>
      <c r="J7" s="12">
        <v>15000</v>
      </c>
      <c r="K7" s="13">
        <v>2026</v>
      </c>
      <c r="L7" s="13"/>
      <c r="M7" s="12">
        <v>0</v>
      </c>
      <c r="N7" s="13">
        <v>2026</v>
      </c>
      <c r="O7" s="13"/>
      <c r="P7" s="12">
        <v>5220692.32</v>
      </c>
      <c r="Q7" s="13">
        <v>2026</v>
      </c>
      <c r="R7" s="13"/>
      <c r="S7" s="12">
        <f t="shared" si="0"/>
        <v>6644788.3900000006</v>
      </c>
    </row>
    <row r="8" spans="1:20" ht="15.75" x14ac:dyDescent="0.25">
      <c r="A8" s="12">
        <f>A1+A2+A3+A4+A5+A6+A7</f>
        <v>44768453</v>
      </c>
      <c r="B8" s="13"/>
      <c r="C8" s="13"/>
      <c r="D8" s="12">
        <f>D1+D2+D3+D4+D5+D6+D7</f>
        <v>4025506.76</v>
      </c>
      <c r="E8" s="13"/>
      <c r="F8" s="13"/>
      <c r="G8" s="12">
        <f>G1+G2+G3+G4+G5+G6+G7</f>
        <v>29198256.629999999</v>
      </c>
      <c r="H8" s="13"/>
      <c r="I8" s="13"/>
      <c r="J8" s="12">
        <f>J1+J2+J3+J4+J5+J6+J7</f>
        <v>263577.09999999998</v>
      </c>
      <c r="K8" s="13"/>
      <c r="L8" s="13"/>
      <c r="M8" s="12">
        <f>M1+M2+M3+M4+M5+M6+M7</f>
        <v>1049477.49</v>
      </c>
      <c r="N8" s="13"/>
      <c r="O8" s="13"/>
      <c r="P8" s="12">
        <f>P1+P2+P3+P4+P5+P6+P7</f>
        <v>32586618.719999999</v>
      </c>
      <c r="Q8" s="13"/>
      <c r="R8" s="13"/>
      <c r="S8" s="12">
        <f>D8+G8+J8+P8+M8</f>
        <v>67123436.700000003</v>
      </c>
    </row>
    <row r="9" spans="1:20" x14ac:dyDescent="0.25">
      <c r="A9" s="1"/>
    </row>
    <row r="10" spans="1:20" ht="15.75" x14ac:dyDescent="0.25">
      <c r="S10" s="18">
        <f>6532874.04-313</f>
        <v>6532561.04</v>
      </c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selection activeCell="G34" sqref="G34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1.42578125" bestFit="1" customWidth="1"/>
    <col min="13" max="13" width="10" bestFit="1" customWidth="1"/>
    <col min="16" max="16" width="12.42578125" bestFit="1" customWidth="1"/>
    <col min="19" max="19" width="13.28515625" customWidth="1"/>
  </cols>
  <sheetData>
    <row r="1" spans="1:19" x14ac:dyDescent="0.25">
      <c r="A1" s="1">
        <v>5410933.4100000001</v>
      </c>
      <c r="B1">
        <v>2020</v>
      </c>
      <c r="D1" s="1">
        <v>850660</v>
      </c>
      <c r="E1">
        <v>2020</v>
      </c>
      <c r="G1" s="1">
        <v>3999051.05</v>
      </c>
      <c r="H1">
        <v>2020</v>
      </c>
      <c r="J1" s="1">
        <v>19000</v>
      </c>
      <c r="K1">
        <v>2020</v>
      </c>
      <c r="M1" s="1">
        <v>108892.82</v>
      </c>
      <c r="N1">
        <v>2020</v>
      </c>
      <c r="P1" s="1">
        <v>2774397.86</v>
      </c>
      <c r="Q1">
        <v>2020</v>
      </c>
      <c r="S1" s="1">
        <f>D1+G1+J1+P1+M1</f>
        <v>7752001.7300000004</v>
      </c>
    </row>
    <row r="2" spans="1:19" x14ac:dyDescent="0.25">
      <c r="A2" s="1">
        <v>4576437.54</v>
      </c>
      <c r="B2">
        <v>2021</v>
      </c>
      <c r="D2" s="1">
        <v>315000</v>
      </c>
      <c r="E2">
        <v>2021</v>
      </c>
      <c r="G2" s="1">
        <v>996852.54</v>
      </c>
      <c r="H2">
        <v>2021</v>
      </c>
      <c r="J2" s="1">
        <v>11000</v>
      </c>
      <c r="K2">
        <v>2021</v>
      </c>
      <c r="M2" s="1">
        <v>0</v>
      </c>
      <c r="N2">
        <v>2021</v>
      </c>
      <c r="P2" s="1">
        <v>3253585</v>
      </c>
      <c r="Q2">
        <v>2021</v>
      </c>
      <c r="S2" s="1">
        <f t="shared" ref="S2:S8" si="0">D2+G2+J2+P2+M2</f>
        <v>4576437.54</v>
      </c>
    </row>
    <row r="3" spans="1:19" x14ac:dyDescent="0.25">
      <c r="A3" s="1">
        <v>4312251.4400000004</v>
      </c>
      <c r="B3">
        <v>2022</v>
      </c>
      <c r="D3" s="1">
        <v>295000</v>
      </c>
      <c r="E3">
        <v>2022</v>
      </c>
      <c r="G3" s="1">
        <v>828331.44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3179920</v>
      </c>
      <c r="Q3">
        <v>2022</v>
      </c>
      <c r="S3" s="1">
        <f t="shared" si="0"/>
        <v>4312251.4399999995</v>
      </c>
    </row>
    <row r="4" spans="1:19" x14ac:dyDescent="0.25">
      <c r="A4" s="1">
        <v>4099577.2</v>
      </c>
      <c r="B4">
        <v>2023</v>
      </c>
      <c r="D4" s="1">
        <v>295000</v>
      </c>
      <c r="E4">
        <v>2023</v>
      </c>
      <c r="G4" s="1">
        <v>815657.2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2979920</v>
      </c>
      <c r="Q4">
        <v>2023</v>
      </c>
      <c r="S4" s="1">
        <f t="shared" si="0"/>
        <v>4099577.2</v>
      </c>
    </row>
    <row r="5" spans="1:19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19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19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19" x14ac:dyDescent="0.25">
      <c r="A8" s="1">
        <f>A1+A2+A3+A4+A5+A6+A7</f>
        <v>30697931.189999998</v>
      </c>
      <c r="D8" s="1">
        <f>D1+D2+D3+D4+D5+D6+D7</f>
        <v>2640660</v>
      </c>
      <c r="G8" s="1">
        <f>G1+G2+G3+G4+G5+G6+G7</f>
        <v>9086863.8300000001</v>
      </c>
      <c r="J8" s="1">
        <f>J1+J2+J3+J4+J5+J6+J7</f>
        <v>75000</v>
      </c>
      <c r="M8" s="1">
        <f>M1+M2+M3+M4+M5+M6+M7</f>
        <v>108892.82</v>
      </c>
      <c r="P8" s="1">
        <f>P1+P2+P3+P4+P5+P6+P7</f>
        <v>21127582.859999999</v>
      </c>
      <c r="S8" s="1">
        <f t="shared" si="0"/>
        <v>33038999.509999998</v>
      </c>
    </row>
    <row r="9" spans="1:19" x14ac:dyDescent="0.25">
      <c r="A9" s="1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selection activeCell="K38" sqref="K38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1.42578125" bestFit="1" customWidth="1"/>
    <col min="13" max="13" width="10" bestFit="1" customWidth="1"/>
    <col min="16" max="16" width="12.42578125" bestFit="1" customWidth="1"/>
    <col min="19" max="19" width="13.28515625" customWidth="1"/>
  </cols>
  <sheetData>
    <row r="1" spans="1:19" x14ac:dyDescent="0.25">
      <c r="A1" s="1">
        <v>5410933.4100000001</v>
      </c>
      <c r="B1">
        <v>2020</v>
      </c>
      <c r="D1" s="1">
        <v>850660</v>
      </c>
      <c r="E1">
        <v>2020</v>
      </c>
      <c r="G1" s="1">
        <v>3999051.05</v>
      </c>
      <c r="H1">
        <v>2020</v>
      </c>
      <c r="J1" s="1">
        <v>19000</v>
      </c>
      <c r="K1">
        <v>2020</v>
      </c>
      <c r="M1" s="1">
        <v>108892.82</v>
      </c>
      <c r="N1">
        <v>2020</v>
      </c>
      <c r="P1" s="1">
        <v>2637862.54</v>
      </c>
      <c r="Q1">
        <v>2020</v>
      </c>
      <c r="S1" s="1">
        <f>D1+G1+J1+P1+M1</f>
        <v>7615466.4100000001</v>
      </c>
    </row>
    <row r="2" spans="1:19" x14ac:dyDescent="0.25">
      <c r="A2" s="1">
        <v>4576437.54</v>
      </c>
      <c r="B2">
        <v>2021</v>
      </c>
      <c r="D2" s="1">
        <v>315000</v>
      </c>
      <c r="E2">
        <v>2021</v>
      </c>
      <c r="G2" s="1">
        <v>996852.54</v>
      </c>
      <c r="H2">
        <v>2021</v>
      </c>
      <c r="J2" s="1">
        <v>11000</v>
      </c>
      <c r="K2">
        <v>2021</v>
      </c>
      <c r="M2" s="1">
        <v>0</v>
      </c>
      <c r="N2">
        <v>2021</v>
      </c>
      <c r="P2" s="1">
        <v>3253585</v>
      </c>
      <c r="Q2">
        <v>2021</v>
      </c>
      <c r="S2" s="1">
        <f t="shared" ref="S2:S8" si="0">D2+G2+J2+P2+M2</f>
        <v>4576437.54</v>
      </c>
    </row>
    <row r="3" spans="1:19" x14ac:dyDescent="0.25">
      <c r="A3" s="1">
        <v>4312251.4400000004</v>
      </c>
      <c r="B3">
        <v>2022</v>
      </c>
      <c r="D3" s="1">
        <v>295000</v>
      </c>
      <c r="E3">
        <v>2022</v>
      </c>
      <c r="G3" s="1">
        <v>828331.44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3179920</v>
      </c>
      <c r="Q3">
        <v>2022</v>
      </c>
      <c r="S3" s="1">
        <f t="shared" si="0"/>
        <v>4312251.4399999995</v>
      </c>
    </row>
    <row r="4" spans="1:19" x14ac:dyDescent="0.25">
      <c r="A4" s="1">
        <v>4099577.2</v>
      </c>
      <c r="B4">
        <v>2023</v>
      </c>
      <c r="D4" s="1">
        <v>295000</v>
      </c>
      <c r="E4">
        <v>2023</v>
      </c>
      <c r="G4" s="1">
        <v>815657.2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2979920</v>
      </c>
      <c r="Q4">
        <v>2023</v>
      </c>
      <c r="S4" s="1">
        <f t="shared" si="0"/>
        <v>4099577.2</v>
      </c>
    </row>
    <row r="5" spans="1:19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19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19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19" x14ac:dyDescent="0.25">
      <c r="A8" s="1">
        <f>A1+A2+A3+A4+A5+A6+A7</f>
        <v>30697931.189999998</v>
      </c>
      <c r="D8" s="1">
        <f>D1+D2+D3+D4+D5+D6+D7</f>
        <v>2640660</v>
      </c>
      <c r="G8" s="1">
        <f>G1+G2+G3+G4+G5+G6+G7</f>
        <v>9086863.8300000001</v>
      </c>
      <c r="J8" s="1">
        <f>J1+J2+J3+J4+J5+J6+J7</f>
        <v>75000</v>
      </c>
      <c r="M8" s="1">
        <f>M1+M2+M3+M4+M5+M6+M7</f>
        <v>108892.82</v>
      </c>
      <c r="P8" s="1">
        <f>P1+P2+P3+P4+P5+P6+P7</f>
        <v>20991047.539999999</v>
      </c>
      <c r="S8" s="1">
        <f t="shared" si="0"/>
        <v>32902464.189999998</v>
      </c>
    </row>
    <row r="9" spans="1:19" x14ac:dyDescent="0.25">
      <c r="A9" s="1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selection activeCell="K34" sqref="K34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1.42578125" bestFit="1" customWidth="1"/>
    <col min="16" max="16" width="12.42578125" bestFit="1" customWidth="1"/>
    <col min="19" max="19" width="13.28515625" customWidth="1"/>
  </cols>
  <sheetData>
    <row r="1" spans="1:19" x14ac:dyDescent="0.25">
      <c r="A1" s="1">
        <v>5410933.4100000001</v>
      </c>
      <c r="B1">
        <v>2020</v>
      </c>
      <c r="D1" s="1">
        <v>850660</v>
      </c>
      <c r="E1">
        <v>2020</v>
      </c>
      <c r="G1" s="1">
        <v>1034204.05</v>
      </c>
      <c r="H1">
        <v>2020</v>
      </c>
      <c r="J1" s="1">
        <v>19000</v>
      </c>
      <c r="K1">
        <v>2020</v>
      </c>
      <c r="M1" s="1">
        <v>22336</v>
      </c>
      <c r="N1">
        <v>2020</v>
      </c>
      <c r="P1" s="1">
        <v>3398176.54</v>
      </c>
      <c r="Q1">
        <v>2020</v>
      </c>
      <c r="S1" s="1">
        <f>D1+G1+J1+P1+M1</f>
        <v>5324376.59</v>
      </c>
    </row>
    <row r="2" spans="1:19" x14ac:dyDescent="0.25">
      <c r="A2" s="1">
        <v>4576437.54</v>
      </c>
      <c r="B2">
        <v>2021</v>
      </c>
      <c r="D2" s="1">
        <v>315000</v>
      </c>
      <c r="E2">
        <v>2021</v>
      </c>
      <c r="G2" s="1">
        <v>996852.54</v>
      </c>
      <c r="H2">
        <v>2021</v>
      </c>
      <c r="J2" s="1">
        <v>11000</v>
      </c>
      <c r="K2">
        <v>2021</v>
      </c>
      <c r="M2" s="1">
        <v>0</v>
      </c>
      <c r="N2">
        <v>2021</v>
      </c>
      <c r="P2" s="1">
        <v>3253585</v>
      </c>
      <c r="Q2">
        <v>2021</v>
      </c>
      <c r="S2" s="1">
        <f t="shared" ref="S2:S8" si="0">D2+G2+J2+P2+M2</f>
        <v>4576437.54</v>
      </c>
    </row>
    <row r="3" spans="1:19" x14ac:dyDescent="0.25">
      <c r="A3" s="1">
        <v>4312251.4400000004</v>
      </c>
      <c r="B3">
        <v>2022</v>
      </c>
      <c r="D3" s="1">
        <v>295000</v>
      </c>
      <c r="E3">
        <v>2022</v>
      </c>
      <c r="G3" s="1">
        <v>828331.44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3179920</v>
      </c>
      <c r="Q3">
        <v>2022</v>
      </c>
      <c r="S3" s="1">
        <f t="shared" si="0"/>
        <v>4312251.4399999995</v>
      </c>
    </row>
    <row r="4" spans="1:19" x14ac:dyDescent="0.25">
      <c r="A4" s="1">
        <v>4099577.2</v>
      </c>
      <c r="B4">
        <v>2023</v>
      </c>
      <c r="D4" s="1">
        <v>295000</v>
      </c>
      <c r="E4">
        <v>2023</v>
      </c>
      <c r="G4" s="1">
        <v>815657.2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2979920</v>
      </c>
      <c r="Q4">
        <v>2023</v>
      </c>
      <c r="S4" s="1">
        <f t="shared" si="0"/>
        <v>4099577.2</v>
      </c>
    </row>
    <row r="5" spans="1:19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19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19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19" x14ac:dyDescent="0.25">
      <c r="A8" s="1">
        <f>A1+A2+A3+A4+A5+A6+A7</f>
        <v>30697931.189999998</v>
      </c>
      <c r="D8" s="1">
        <f>D1+D2+D3+D4+D5+D6+D7</f>
        <v>2640660</v>
      </c>
      <c r="G8" s="1">
        <f>G1+G2+G3+G4+G5+G6+G7</f>
        <v>6122016.830000001</v>
      </c>
      <c r="J8" s="1">
        <f>J1+J2+J3+J4+J5+J6+J7</f>
        <v>75000</v>
      </c>
      <c r="M8" s="1">
        <f>M1+M2+M3+M4+M5+M6+M7</f>
        <v>22336</v>
      </c>
      <c r="P8" s="1">
        <f>P1+P2+P3+P4+P5+P6+P7</f>
        <v>21751361.539999999</v>
      </c>
      <c r="S8" s="1">
        <f t="shared" si="0"/>
        <v>30611374.370000001</v>
      </c>
    </row>
    <row r="9" spans="1:19" x14ac:dyDescent="0.25">
      <c r="A9" s="1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selection activeCell="A35" sqref="A35"/>
    </sheetView>
  </sheetViews>
  <sheetFormatPr defaultRowHeight="15" x14ac:dyDescent="0.25"/>
  <cols>
    <col min="1" max="1" width="17.85546875" customWidth="1"/>
    <col min="4" max="4" width="11.42578125" bestFit="1" customWidth="1"/>
    <col min="7" max="7" width="11.42578125" bestFit="1" customWidth="1"/>
    <col min="16" max="16" width="12.42578125" bestFit="1" customWidth="1"/>
    <col min="19" max="19" width="13.28515625" customWidth="1"/>
  </cols>
  <sheetData>
    <row r="1" spans="1:19" x14ac:dyDescent="0.25">
      <c r="A1" s="1">
        <v>5008995.0999999996</v>
      </c>
      <c r="B1">
        <v>2020</v>
      </c>
      <c r="D1" s="1">
        <v>750660</v>
      </c>
      <c r="E1">
        <v>2020</v>
      </c>
      <c r="G1" s="1">
        <v>819136.56</v>
      </c>
      <c r="H1">
        <v>2020</v>
      </c>
      <c r="J1" s="1">
        <v>19000</v>
      </c>
      <c r="K1">
        <v>2020</v>
      </c>
      <c r="M1" s="1">
        <v>22336</v>
      </c>
      <c r="N1">
        <v>2020</v>
      </c>
      <c r="P1" s="1">
        <v>3397862.54</v>
      </c>
      <c r="Q1">
        <v>2020</v>
      </c>
      <c r="S1" s="1">
        <f>D1+G1+J1+P1+M1</f>
        <v>5008995.0999999996</v>
      </c>
    </row>
    <row r="2" spans="1:19" x14ac:dyDescent="0.25">
      <c r="A2" s="1">
        <v>4518216.01</v>
      </c>
      <c r="B2">
        <v>2021</v>
      </c>
      <c r="D2" s="1">
        <v>315000</v>
      </c>
      <c r="E2">
        <v>2021</v>
      </c>
      <c r="G2" s="1">
        <v>938631.01</v>
      </c>
      <c r="H2">
        <v>2021</v>
      </c>
      <c r="J2" s="1">
        <v>11000</v>
      </c>
      <c r="K2">
        <v>2021</v>
      </c>
      <c r="M2" s="1">
        <v>0</v>
      </c>
      <c r="N2">
        <v>2021</v>
      </c>
      <c r="P2" s="1">
        <v>3253585</v>
      </c>
      <c r="Q2">
        <v>2021</v>
      </c>
      <c r="S2" s="1">
        <f t="shared" ref="S2:S8" si="0">D2+G2+J2+P2+M2</f>
        <v>4518216.01</v>
      </c>
    </row>
    <row r="3" spans="1:19" x14ac:dyDescent="0.25">
      <c r="A3" s="1">
        <v>3899577.2</v>
      </c>
      <c r="B3">
        <v>2022</v>
      </c>
      <c r="D3" s="1">
        <v>295000</v>
      </c>
      <c r="E3">
        <v>2022</v>
      </c>
      <c r="G3" s="1">
        <v>615657.19999999995</v>
      </c>
      <c r="H3">
        <v>2022</v>
      </c>
      <c r="J3" s="1">
        <v>9000</v>
      </c>
      <c r="K3">
        <v>2022</v>
      </c>
      <c r="M3" s="1">
        <v>0</v>
      </c>
      <c r="N3">
        <v>2022</v>
      </c>
      <c r="P3" s="1">
        <v>2979920</v>
      </c>
      <c r="Q3">
        <v>2022</v>
      </c>
      <c r="S3" s="1">
        <f t="shared" si="0"/>
        <v>3899577.2</v>
      </c>
    </row>
    <row r="4" spans="1:19" x14ac:dyDescent="0.25">
      <c r="A4" s="1">
        <v>4099577.2</v>
      </c>
      <c r="B4">
        <v>2023</v>
      </c>
      <c r="D4" s="1">
        <v>295000</v>
      </c>
      <c r="E4">
        <v>2023</v>
      </c>
      <c r="G4" s="1">
        <v>815657.2</v>
      </c>
      <c r="H4">
        <v>2023</v>
      </c>
      <c r="J4" s="1">
        <v>9000</v>
      </c>
      <c r="K4">
        <v>2023</v>
      </c>
      <c r="M4" s="1">
        <v>0</v>
      </c>
      <c r="N4">
        <v>2023</v>
      </c>
      <c r="P4" s="1">
        <v>2979920</v>
      </c>
      <c r="Q4">
        <v>2023</v>
      </c>
      <c r="S4" s="1">
        <f t="shared" si="0"/>
        <v>4099577.2</v>
      </c>
    </row>
    <row r="5" spans="1:19" x14ac:dyDescent="0.25">
      <c r="A5" s="1">
        <v>4099577.2</v>
      </c>
      <c r="B5">
        <v>2024</v>
      </c>
      <c r="D5" s="1">
        <v>295000</v>
      </c>
      <c r="E5">
        <v>2024</v>
      </c>
      <c r="G5" s="1">
        <v>815657.2</v>
      </c>
      <c r="H5">
        <v>2024</v>
      </c>
      <c r="J5" s="1">
        <v>9000</v>
      </c>
      <c r="K5">
        <v>2024</v>
      </c>
      <c r="M5" s="1">
        <v>0</v>
      </c>
      <c r="N5">
        <v>2024</v>
      </c>
      <c r="P5" s="1">
        <v>2979920</v>
      </c>
      <c r="Q5">
        <v>2024</v>
      </c>
      <c r="S5" s="1">
        <f t="shared" si="0"/>
        <v>4099577.2</v>
      </c>
    </row>
    <row r="6" spans="1:19" x14ac:dyDescent="0.25">
      <c r="A6" s="1">
        <v>4099577.2</v>
      </c>
      <c r="B6">
        <v>2025</v>
      </c>
      <c r="D6" s="1">
        <v>295000</v>
      </c>
      <c r="E6">
        <v>2025</v>
      </c>
      <c r="G6" s="1">
        <v>815657.2</v>
      </c>
      <c r="H6">
        <v>2025</v>
      </c>
      <c r="J6" s="1">
        <v>9000</v>
      </c>
      <c r="K6">
        <v>2025</v>
      </c>
      <c r="M6" s="1">
        <v>0</v>
      </c>
      <c r="N6">
        <v>2025</v>
      </c>
      <c r="P6" s="1">
        <v>2979920</v>
      </c>
      <c r="Q6">
        <v>2025</v>
      </c>
      <c r="S6" s="1">
        <f t="shared" si="0"/>
        <v>4099577.2</v>
      </c>
    </row>
    <row r="7" spans="1:19" x14ac:dyDescent="0.25">
      <c r="A7" s="1">
        <v>4099577.2</v>
      </c>
      <c r="B7">
        <v>2026</v>
      </c>
      <c r="D7" s="1">
        <v>295000</v>
      </c>
      <c r="E7">
        <v>2026</v>
      </c>
      <c r="G7" s="1">
        <v>815657.2</v>
      </c>
      <c r="H7">
        <v>2026</v>
      </c>
      <c r="J7" s="1">
        <v>9000</v>
      </c>
      <c r="K7">
        <v>2026</v>
      </c>
      <c r="M7" s="1">
        <v>0</v>
      </c>
      <c r="N7">
        <v>2026</v>
      </c>
      <c r="P7" s="1">
        <v>2979920</v>
      </c>
      <c r="Q7">
        <v>2026</v>
      </c>
      <c r="S7" s="1">
        <f t="shared" si="0"/>
        <v>4099577.2</v>
      </c>
    </row>
    <row r="8" spans="1:19" x14ac:dyDescent="0.25">
      <c r="A8" s="1">
        <f>A1+A2+A3+A4+A5+A6+A7</f>
        <v>29825097.109999996</v>
      </c>
      <c r="D8" s="1">
        <f>D1+D2+D3+D4+D5+D6+D7</f>
        <v>2540660</v>
      </c>
      <c r="G8" s="1">
        <f>G1+G2+G3+G4+G5+G6+G7</f>
        <v>5636053.5700000003</v>
      </c>
      <c r="J8" s="1">
        <f>J1+J2+J3+J4+J5+J6+J7</f>
        <v>75000</v>
      </c>
      <c r="M8" s="1">
        <f>M1+M2+M3+M4+M5+M6+M7</f>
        <v>22336</v>
      </c>
      <c r="P8" s="1">
        <f>P1+P2+P3+P4+P5+P6+P7</f>
        <v>21551047.539999999</v>
      </c>
      <c r="S8" s="1">
        <f t="shared" si="0"/>
        <v>29825097.109999999</v>
      </c>
    </row>
    <row r="9" spans="1:19" x14ac:dyDescent="0.25">
      <c r="A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"/>
  <sheetViews>
    <sheetView zoomScale="130" zoomScaleNormal="130" workbookViewId="0">
      <selection activeCell="D11" sqref="D11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6">
        <v>6282527.75</v>
      </c>
      <c r="B3" s="17">
        <v>2022</v>
      </c>
      <c r="C3" s="17"/>
      <c r="D3" s="16">
        <v>837930.36</v>
      </c>
      <c r="E3" s="17">
        <v>2022</v>
      </c>
      <c r="F3" s="17"/>
      <c r="G3" s="16">
        <v>8746519.75</v>
      </c>
      <c r="H3" s="17">
        <v>2022</v>
      </c>
      <c r="I3" s="17"/>
      <c r="J3" s="16">
        <v>110095</v>
      </c>
      <c r="K3" s="17">
        <v>2022</v>
      </c>
      <c r="L3" s="17"/>
      <c r="M3" s="16">
        <v>211758.8</v>
      </c>
      <c r="N3" s="17">
        <v>2022</v>
      </c>
      <c r="O3" s="17"/>
      <c r="P3" s="16">
        <v>4306998.6100000003</v>
      </c>
      <c r="Q3" s="17">
        <v>2022</v>
      </c>
      <c r="R3" s="17"/>
      <c r="S3" s="16">
        <f t="shared" si="0"/>
        <v>14213302.52</v>
      </c>
    </row>
    <row r="4" spans="1:20" s="3" customFormat="1" ht="15.75" x14ac:dyDescent="0.25">
      <c r="A4" s="10">
        <v>6129765.1100000003</v>
      </c>
      <c r="B4" s="11">
        <v>2023</v>
      </c>
      <c r="C4" s="11"/>
      <c r="D4" s="10">
        <v>762450.4</v>
      </c>
      <c r="E4" s="11">
        <v>2023</v>
      </c>
      <c r="F4" s="11"/>
      <c r="G4" s="10">
        <v>1003054.4</v>
      </c>
      <c r="H4" s="11">
        <v>2023</v>
      </c>
      <c r="I4" s="11"/>
      <c r="J4" s="10">
        <v>11615</v>
      </c>
      <c r="K4" s="11">
        <v>2023</v>
      </c>
      <c r="L4" s="11"/>
      <c r="M4" s="10">
        <v>230441.63</v>
      </c>
      <c r="N4" s="11">
        <v>2023</v>
      </c>
      <c r="O4" s="11"/>
      <c r="P4" s="10">
        <v>4712517.1100000003</v>
      </c>
      <c r="Q4" s="11">
        <v>2023</v>
      </c>
      <c r="R4" s="11"/>
      <c r="S4" s="10">
        <f t="shared" si="0"/>
        <v>6720078.54</v>
      </c>
    </row>
    <row r="5" spans="1:20" ht="15.75" x14ac:dyDescent="0.25">
      <c r="A5" s="12">
        <v>8079519.1499999994</v>
      </c>
      <c r="B5" s="13">
        <v>2024</v>
      </c>
      <c r="C5" s="13"/>
      <c r="D5" s="12">
        <v>1005289</v>
      </c>
      <c r="E5" s="13">
        <v>2024</v>
      </c>
      <c r="F5" s="13"/>
      <c r="G5" s="12">
        <v>1392865.66</v>
      </c>
      <c r="H5" s="13">
        <v>2024</v>
      </c>
      <c r="I5" s="13"/>
      <c r="J5" s="12">
        <v>46243.34</v>
      </c>
      <c r="K5" s="13">
        <v>2024</v>
      </c>
      <c r="L5" s="13"/>
      <c r="M5" s="12">
        <v>235271.63</v>
      </c>
      <c r="N5" s="13">
        <v>2024</v>
      </c>
      <c r="O5" s="13"/>
      <c r="P5" s="12">
        <v>5399849.5199999996</v>
      </c>
      <c r="Q5" s="13">
        <v>2024</v>
      </c>
      <c r="R5" s="13"/>
      <c r="S5" s="12">
        <f t="shared" si="0"/>
        <v>8079519.1499999994</v>
      </c>
    </row>
    <row r="6" spans="1:20" ht="15.75" x14ac:dyDescent="0.25">
      <c r="A6" s="12">
        <v>6768684.2700000005</v>
      </c>
      <c r="B6" s="13">
        <v>2025</v>
      </c>
      <c r="C6" s="13"/>
      <c r="D6" s="12">
        <v>1000</v>
      </c>
      <c r="E6" s="13">
        <v>2025</v>
      </c>
      <c r="F6" s="13"/>
      <c r="G6" s="12">
        <v>1506991.95</v>
      </c>
      <c r="H6" s="13">
        <v>2025</v>
      </c>
      <c r="I6" s="13"/>
      <c r="J6" s="12">
        <v>15000</v>
      </c>
      <c r="K6" s="13">
        <v>2025</v>
      </c>
      <c r="L6" s="13"/>
      <c r="M6" s="12">
        <v>0</v>
      </c>
      <c r="N6" s="13">
        <v>2025</v>
      </c>
      <c r="O6" s="13"/>
      <c r="P6" s="12">
        <v>5245692.32</v>
      </c>
      <c r="Q6" s="13">
        <v>2025</v>
      </c>
      <c r="R6" s="13"/>
      <c r="S6" s="12">
        <f t="shared" si="0"/>
        <v>6768684.2700000005</v>
      </c>
    </row>
    <row r="7" spans="1:20" ht="15.75" x14ac:dyDescent="0.25">
      <c r="A7" s="12">
        <v>6887288.3900000006</v>
      </c>
      <c r="B7" s="13">
        <v>2026</v>
      </c>
      <c r="C7" s="13"/>
      <c r="D7" s="12">
        <v>1000</v>
      </c>
      <c r="E7" s="13">
        <v>2026</v>
      </c>
      <c r="F7" s="13"/>
      <c r="G7" s="12">
        <v>1650596.07</v>
      </c>
      <c r="H7" s="13">
        <v>2026</v>
      </c>
      <c r="I7" s="13"/>
      <c r="J7" s="12">
        <v>15000</v>
      </c>
      <c r="K7" s="13">
        <v>2026</v>
      </c>
      <c r="L7" s="13"/>
      <c r="M7" s="12">
        <v>0</v>
      </c>
      <c r="N7" s="13">
        <v>2026</v>
      </c>
      <c r="O7" s="13"/>
      <c r="P7" s="12">
        <v>5220692.32</v>
      </c>
      <c r="Q7" s="13">
        <v>2026</v>
      </c>
      <c r="R7" s="13"/>
      <c r="S7" s="12">
        <f t="shared" si="0"/>
        <v>6887288.3900000006</v>
      </c>
    </row>
    <row r="8" spans="1:20" ht="15.75" x14ac:dyDescent="0.25">
      <c r="A8" s="12">
        <f>A1+A2+A3+A4+A5+A6+A7</f>
        <v>44768453</v>
      </c>
      <c r="B8" s="13"/>
      <c r="C8" s="13"/>
      <c r="D8" s="12">
        <f>D1+D2+D3+D4+D5+D6+D7</f>
        <v>4025506.76</v>
      </c>
      <c r="E8" s="13"/>
      <c r="F8" s="13"/>
      <c r="G8" s="12">
        <f>G1+G2+G3+G4+G5+G6+G7</f>
        <v>29215242.259999998</v>
      </c>
      <c r="H8" s="13"/>
      <c r="I8" s="13"/>
      <c r="J8" s="12">
        <f>J1+J2+J3+J4+J5+J6+J7</f>
        <v>263577.09999999998</v>
      </c>
      <c r="K8" s="13"/>
      <c r="L8" s="13"/>
      <c r="M8" s="12">
        <f>M1+M2+M3+M4+M5+M6+M7</f>
        <v>940877.49</v>
      </c>
      <c r="N8" s="13"/>
      <c r="O8" s="13"/>
      <c r="P8" s="12">
        <f>P1+P2+P3+P4+P5+P6+P7</f>
        <v>32586618.719999999</v>
      </c>
      <c r="Q8" s="13"/>
      <c r="R8" s="13"/>
      <c r="S8" s="12">
        <f>D8+G8+J8+P8+M8</f>
        <v>67031822.329999998</v>
      </c>
    </row>
    <row r="9" spans="1:20" x14ac:dyDescent="0.25">
      <c r="A9" s="1"/>
    </row>
    <row r="10" spans="1:20" ht="15.75" x14ac:dyDescent="0.25">
      <c r="S10" s="18">
        <f>6532874.04-313</f>
        <v>6532561.04</v>
      </c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"/>
  <sheetViews>
    <sheetView zoomScale="130" zoomScaleNormal="130" workbookViewId="0">
      <selection activeCell="A24" sqref="A24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6">
        <v>6282527.75</v>
      </c>
      <c r="B3" s="17">
        <v>2022</v>
      </c>
      <c r="C3" s="17"/>
      <c r="D3" s="16">
        <v>837930.36</v>
      </c>
      <c r="E3" s="17">
        <v>2022</v>
      </c>
      <c r="F3" s="17"/>
      <c r="G3" s="16">
        <v>8746519.75</v>
      </c>
      <c r="H3" s="17">
        <v>2022</v>
      </c>
      <c r="I3" s="17"/>
      <c r="J3" s="16">
        <v>110095</v>
      </c>
      <c r="K3" s="17">
        <v>2022</v>
      </c>
      <c r="L3" s="17"/>
      <c r="M3" s="16">
        <v>211758.8</v>
      </c>
      <c r="N3" s="17">
        <v>2022</v>
      </c>
      <c r="O3" s="17"/>
      <c r="P3" s="16">
        <v>4306998.6100000003</v>
      </c>
      <c r="Q3" s="17">
        <v>2022</v>
      </c>
      <c r="R3" s="17"/>
      <c r="S3" s="16">
        <f t="shared" si="0"/>
        <v>14213302.52</v>
      </c>
    </row>
    <row r="4" spans="1:20" ht="15.75" x14ac:dyDescent="0.25">
      <c r="A4" s="14">
        <v>6129765.1100000003</v>
      </c>
      <c r="B4" s="15">
        <v>2023</v>
      </c>
      <c r="C4" s="15"/>
      <c r="D4" s="14">
        <v>662624</v>
      </c>
      <c r="E4" s="15">
        <v>2023</v>
      </c>
      <c r="F4" s="15"/>
      <c r="G4" s="14">
        <f>1170582.59+3038.14</f>
        <v>1173620.73</v>
      </c>
      <c r="H4" s="15">
        <v>2023</v>
      </c>
      <c r="I4" s="15"/>
      <c r="J4" s="14">
        <f>19664.67-14000</f>
        <v>5664.6699999999983</v>
      </c>
      <c r="K4" s="15">
        <v>2023</v>
      </c>
      <c r="L4" s="15"/>
      <c r="M4" s="14">
        <v>230441.63</v>
      </c>
      <c r="N4" s="15">
        <v>2023</v>
      </c>
      <c r="O4" s="15"/>
      <c r="P4" s="14">
        <f>4449561.15-1419.14+12068</f>
        <v>4460210.0100000007</v>
      </c>
      <c r="Q4" s="15">
        <v>2023</v>
      </c>
      <c r="R4" s="15"/>
      <c r="S4" s="14">
        <f t="shared" si="0"/>
        <v>6532561.04</v>
      </c>
    </row>
    <row r="5" spans="1:20" ht="15.75" x14ac:dyDescent="0.25">
      <c r="A5" s="12">
        <v>5148972.2699999996</v>
      </c>
      <c r="B5" s="13">
        <v>2024</v>
      </c>
      <c r="C5" s="13"/>
      <c r="D5" s="12">
        <v>658624</v>
      </c>
      <c r="E5" s="13">
        <v>2024</v>
      </c>
      <c r="F5" s="13"/>
      <c r="G5" s="12">
        <v>873021.46</v>
      </c>
      <c r="H5" s="13">
        <v>2024</v>
      </c>
      <c r="I5" s="13"/>
      <c r="J5" s="12">
        <v>2000</v>
      </c>
      <c r="K5" s="13">
        <v>2024</v>
      </c>
      <c r="L5" s="13"/>
      <c r="M5" s="12">
        <v>0</v>
      </c>
      <c r="N5" s="13">
        <v>2024</v>
      </c>
      <c r="O5" s="13"/>
      <c r="P5" s="12">
        <v>3615326.81</v>
      </c>
      <c r="Q5" s="13">
        <v>2024</v>
      </c>
      <c r="R5" s="13"/>
      <c r="S5" s="12">
        <f t="shared" si="0"/>
        <v>5148972.2699999996</v>
      </c>
    </row>
    <row r="6" spans="1:20" ht="15.75" x14ac:dyDescent="0.25">
      <c r="A6" s="12">
        <v>5063768.8899999997</v>
      </c>
      <c r="B6" s="13">
        <v>2025</v>
      </c>
      <c r="C6" s="13"/>
      <c r="D6" s="12">
        <v>658624</v>
      </c>
      <c r="E6" s="13">
        <v>2025</v>
      </c>
      <c r="F6" s="13"/>
      <c r="G6" s="12">
        <v>887931.54</v>
      </c>
      <c r="H6" s="13">
        <v>2025</v>
      </c>
      <c r="I6" s="13"/>
      <c r="J6" s="12">
        <v>2000</v>
      </c>
      <c r="K6" s="13">
        <v>2025</v>
      </c>
      <c r="L6" s="13"/>
      <c r="M6" s="12">
        <v>0</v>
      </c>
      <c r="N6" s="13">
        <v>2025</v>
      </c>
      <c r="O6" s="13"/>
      <c r="P6" s="12">
        <v>3515213.35</v>
      </c>
      <c r="Q6" s="13">
        <v>2025</v>
      </c>
      <c r="R6" s="13"/>
      <c r="S6" s="12">
        <f t="shared" si="0"/>
        <v>5063768.8900000006</v>
      </c>
    </row>
    <row r="7" spans="1:20" ht="15.75" x14ac:dyDescent="0.25">
      <c r="A7" s="12">
        <v>4099577.2</v>
      </c>
      <c r="B7" s="13">
        <v>2026</v>
      </c>
      <c r="C7" s="13"/>
      <c r="D7" s="12">
        <v>295000</v>
      </c>
      <c r="E7" s="13">
        <v>2026</v>
      </c>
      <c r="F7" s="13"/>
      <c r="G7" s="12">
        <v>815657.2</v>
      </c>
      <c r="H7" s="13">
        <v>2026</v>
      </c>
      <c r="I7" s="13"/>
      <c r="J7" s="12">
        <v>9000</v>
      </c>
      <c r="K7" s="13">
        <v>2026</v>
      </c>
      <c r="L7" s="13"/>
      <c r="M7" s="12">
        <v>0</v>
      </c>
      <c r="N7" s="13">
        <v>2026</v>
      </c>
      <c r="O7" s="13"/>
      <c r="P7" s="12">
        <v>2979920</v>
      </c>
      <c r="Q7" s="13">
        <v>2026</v>
      </c>
      <c r="R7" s="13"/>
      <c r="S7" s="12">
        <f t="shared" si="0"/>
        <v>4099577.2</v>
      </c>
    </row>
    <row r="8" spans="1:20" ht="15.75" x14ac:dyDescent="0.25">
      <c r="A8" s="12">
        <f>A1+A2+A3+A4+A5+A6+A7</f>
        <v>37345279.549999997</v>
      </c>
      <c r="B8" s="13"/>
      <c r="C8" s="13"/>
      <c r="D8" s="12">
        <f>D1+D2+D3+D4+D5+D6+D7</f>
        <v>4530639.3599999994</v>
      </c>
      <c r="E8" s="13"/>
      <c r="F8" s="13"/>
      <c r="G8" s="12">
        <f>G1+G2+G3+G4+G5+G6+G7</f>
        <v>27411965.109999999</v>
      </c>
      <c r="H8" s="13"/>
      <c r="I8" s="13"/>
      <c r="J8" s="12">
        <f>J1+J2+J3+J4+J5+J6+J7</f>
        <v>194383.43</v>
      </c>
      <c r="K8" s="13"/>
      <c r="L8" s="13"/>
      <c r="M8" s="12">
        <f>M1+M2+M3+M4+M5+M6+M7</f>
        <v>705605.86</v>
      </c>
      <c r="N8" s="13"/>
      <c r="O8" s="13"/>
      <c r="P8" s="12">
        <f>P1+P2+P3+P4+P5+P6+P7</f>
        <v>26578537.620000001</v>
      </c>
      <c r="Q8" s="13"/>
      <c r="R8" s="13"/>
      <c r="S8" s="12">
        <f>D8+G8+J8+P8+M8</f>
        <v>59421131.379999995</v>
      </c>
    </row>
    <row r="9" spans="1:20" x14ac:dyDescent="0.25">
      <c r="A9" s="1"/>
    </row>
    <row r="10" spans="1:20" ht="15.75" x14ac:dyDescent="0.25">
      <c r="S10" s="18">
        <f>6532874.04-313</f>
        <v>6532561.04</v>
      </c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zoomScale="130" zoomScaleNormal="130" workbookViewId="0">
      <selection activeCell="P4" sqref="P4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6">
        <v>6282527.75</v>
      </c>
      <c r="B3" s="17">
        <v>2022</v>
      </c>
      <c r="C3" s="17"/>
      <c r="D3" s="16">
        <v>837930.36</v>
      </c>
      <c r="E3" s="17">
        <v>2022</v>
      </c>
      <c r="F3" s="17"/>
      <c r="G3" s="16">
        <v>8746519.75</v>
      </c>
      <c r="H3" s="17">
        <v>2022</v>
      </c>
      <c r="I3" s="17"/>
      <c r="J3" s="16">
        <v>110095</v>
      </c>
      <c r="K3" s="17">
        <v>2022</v>
      </c>
      <c r="L3" s="17"/>
      <c r="M3" s="16">
        <v>211758.8</v>
      </c>
      <c r="N3" s="17">
        <v>2022</v>
      </c>
      <c r="O3" s="17"/>
      <c r="P3" s="16">
        <v>4306998.6100000003</v>
      </c>
      <c r="Q3" s="17">
        <v>2022</v>
      </c>
      <c r="R3" s="17"/>
      <c r="S3" s="16">
        <f t="shared" si="0"/>
        <v>14213302.52</v>
      </c>
    </row>
    <row r="4" spans="1:20" ht="15.75" x14ac:dyDescent="0.25">
      <c r="A4" s="14">
        <v>6129765.1100000003</v>
      </c>
      <c r="B4" s="15">
        <v>2023</v>
      </c>
      <c r="C4" s="15"/>
      <c r="D4" s="14">
        <v>662624</v>
      </c>
      <c r="E4" s="15">
        <v>2023</v>
      </c>
      <c r="F4" s="15"/>
      <c r="G4" s="14">
        <f>897555.66+190000+10000+3541+15476.96+18008.97</f>
        <v>1134582.5900000001</v>
      </c>
      <c r="H4" s="15">
        <v>2023</v>
      </c>
      <c r="I4" s="15"/>
      <c r="J4" s="14">
        <v>25664.67</v>
      </c>
      <c r="K4" s="15">
        <v>2023</v>
      </c>
      <c r="L4" s="15"/>
      <c r="M4" s="14">
        <v>230441.63</v>
      </c>
      <c r="N4" s="15">
        <v>2023</v>
      </c>
      <c r="O4" s="15"/>
      <c r="P4" s="14">
        <f>4313479.15+79000+70000-25979+43061</f>
        <v>4479561.1500000004</v>
      </c>
      <c r="Q4" s="15">
        <v>2023</v>
      </c>
      <c r="R4" s="15"/>
      <c r="S4" s="14">
        <f t="shared" si="0"/>
        <v>6532874.04</v>
      </c>
    </row>
    <row r="5" spans="1:20" ht="15.75" x14ac:dyDescent="0.25">
      <c r="A5" s="12">
        <v>5148972.2699999996</v>
      </c>
      <c r="B5" s="13">
        <v>2024</v>
      </c>
      <c r="C5" s="13"/>
      <c r="D5" s="12">
        <v>658624</v>
      </c>
      <c r="E5" s="13">
        <v>2024</v>
      </c>
      <c r="F5" s="13"/>
      <c r="G5" s="12">
        <v>873021.46</v>
      </c>
      <c r="H5" s="13">
        <v>2024</v>
      </c>
      <c r="I5" s="13"/>
      <c r="J5" s="12">
        <v>2000</v>
      </c>
      <c r="K5" s="13">
        <v>2024</v>
      </c>
      <c r="L5" s="13"/>
      <c r="M5" s="12">
        <v>0</v>
      </c>
      <c r="N5" s="13">
        <v>2024</v>
      </c>
      <c r="O5" s="13"/>
      <c r="P5" s="12">
        <v>3615326.81</v>
      </c>
      <c r="Q5" s="13">
        <v>2024</v>
      </c>
      <c r="R5" s="13"/>
      <c r="S5" s="12">
        <f t="shared" si="0"/>
        <v>5148972.2699999996</v>
      </c>
    </row>
    <row r="6" spans="1:20" ht="15.75" x14ac:dyDescent="0.25">
      <c r="A6" s="12">
        <v>5063768.8899999997</v>
      </c>
      <c r="B6" s="13">
        <v>2025</v>
      </c>
      <c r="C6" s="13"/>
      <c r="D6" s="12">
        <v>658624</v>
      </c>
      <c r="E6" s="13">
        <v>2025</v>
      </c>
      <c r="F6" s="13"/>
      <c r="G6" s="12">
        <v>887931.54</v>
      </c>
      <c r="H6" s="13">
        <v>2025</v>
      </c>
      <c r="I6" s="13"/>
      <c r="J6" s="12">
        <v>2000</v>
      </c>
      <c r="K6" s="13">
        <v>2025</v>
      </c>
      <c r="L6" s="13"/>
      <c r="M6" s="12">
        <v>0</v>
      </c>
      <c r="N6" s="13">
        <v>2025</v>
      </c>
      <c r="O6" s="13"/>
      <c r="P6" s="12">
        <v>3515213.35</v>
      </c>
      <c r="Q6" s="13">
        <v>2025</v>
      </c>
      <c r="R6" s="13"/>
      <c r="S6" s="12">
        <f t="shared" si="0"/>
        <v>5063768.8900000006</v>
      </c>
    </row>
    <row r="7" spans="1:20" ht="15.75" x14ac:dyDescent="0.25">
      <c r="A7" s="12">
        <v>4099577.2</v>
      </c>
      <c r="B7" s="13">
        <v>2026</v>
      </c>
      <c r="C7" s="13"/>
      <c r="D7" s="12">
        <v>295000</v>
      </c>
      <c r="E7" s="13">
        <v>2026</v>
      </c>
      <c r="F7" s="13"/>
      <c r="G7" s="12">
        <v>815657.2</v>
      </c>
      <c r="H7" s="13">
        <v>2026</v>
      </c>
      <c r="I7" s="13"/>
      <c r="J7" s="12">
        <v>9000</v>
      </c>
      <c r="K7" s="13">
        <v>2026</v>
      </c>
      <c r="L7" s="13"/>
      <c r="M7" s="12">
        <v>0</v>
      </c>
      <c r="N7" s="13">
        <v>2026</v>
      </c>
      <c r="O7" s="13"/>
      <c r="P7" s="12">
        <v>2979920</v>
      </c>
      <c r="Q7" s="13">
        <v>2026</v>
      </c>
      <c r="R7" s="13"/>
      <c r="S7" s="12">
        <f t="shared" si="0"/>
        <v>4099577.2</v>
      </c>
    </row>
    <row r="8" spans="1:20" ht="15.75" x14ac:dyDescent="0.25">
      <c r="A8" s="12">
        <f>A1+A2+A3+A4+A5+A6+A7</f>
        <v>37345279.549999997</v>
      </c>
      <c r="B8" s="13"/>
      <c r="C8" s="13"/>
      <c r="D8" s="12">
        <f>D1+D2+D3+D4+D5+D6+D7</f>
        <v>4530639.3599999994</v>
      </c>
      <c r="E8" s="13"/>
      <c r="F8" s="13"/>
      <c r="G8" s="12">
        <f>G1+G2+G3+G4+G5+G6+G7</f>
        <v>27372926.969999999</v>
      </c>
      <c r="H8" s="13"/>
      <c r="I8" s="13"/>
      <c r="J8" s="12">
        <f>J1+J2+J3+J4+J5+J6+J7</f>
        <v>214383.43</v>
      </c>
      <c r="K8" s="13"/>
      <c r="L8" s="13"/>
      <c r="M8" s="12">
        <f>M1+M2+M3+M4+M5+M6+M7</f>
        <v>705605.86</v>
      </c>
      <c r="N8" s="13"/>
      <c r="O8" s="13"/>
      <c r="P8" s="12">
        <f>P1+P2+P3+P4+P5+P6+P7</f>
        <v>26597888.760000002</v>
      </c>
      <c r="Q8" s="13"/>
      <c r="R8" s="13"/>
      <c r="S8" s="12">
        <f>D8+G8+J8+P8+M8</f>
        <v>59421444.379999995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zoomScale="130" zoomScaleNormal="130" workbookViewId="0">
      <selection activeCell="Q21" sqref="Q21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6">
        <v>6282527.75</v>
      </c>
      <c r="B3" s="17">
        <v>2022</v>
      </c>
      <c r="C3" s="17"/>
      <c r="D3" s="16">
        <v>837930.36</v>
      </c>
      <c r="E3" s="17">
        <v>2022</v>
      </c>
      <c r="F3" s="17"/>
      <c r="G3" s="16">
        <v>8746519.75</v>
      </c>
      <c r="H3" s="17">
        <v>2022</v>
      </c>
      <c r="I3" s="17"/>
      <c r="J3" s="16">
        <v>110095</v>
      </c>
      <c r="K3" s="17">
        <v>2022</v>
      </c>
      <c r="L3" s="17"/>
      <c r="M3" s="16">
        <v>211758.8</v>
      </c>
      <c r="N3" s="17">
        <v>2022</v>
      </c>
      <c r="O3" s="17"/>
      <c r="P3" s="16">
        <v>4306998.6100000003</v>
      </c>
      <c r="Q3" s="17">
        <v>2022</v>
      </c>
      <c r="R3" s="17"/>
      <c r="S3" s="16">
        <f t="shared" si="0"/>
        <v>14213302.52</v>
      </c>
    </row>
    <row r="4" spans="1:20" ht="15.75" x14ac:dyDescent="0.25">
      <c r="A4" s="14">
        <v>6129765.1100000003</v>
      </c>
      <c r="B4" s="15">
        <v>2023</v>
      </c>
      <c r="C4" s="15"/>
      <c r="D4" s="14">
        <v>662624</v>
      </c>
      <c r="E4" s="15">
        <v>2023</v>
      </c>
      <c r="F4" s="15"/>
      <c r="G4" s="14">
        <f>897555.66+190000+10000+3541</f>
        <v>1101096.6600000001</v>
      </c>
      <c r="H4" s="15">
        <v>2023</v>
      </c>
      <c r="I4" s="15"/>
      <c r="J4" s="14">
        <v>25664.67</v>
      </c>
      <c r="K4" s="15">
        <v>2023</v>
      </c>
      <c r="L4" s="15"/>
      <c r="M4" s="14">
        <v>230441.63</v>
      </c>
      <c r="N4" s="15">
        <v>2023</v>
      </c>
      <c r="O4" s="15"/>
      <c r="P4" s="14">
        <f>4313479.15+79000+70000-25979</f>
        <v>4436500.1500000004</v>
      </c>
      <c r="Q4" s="15">
        <v>2023</v>
      </c>
      <c r="R4" s="15"/>
      <c r="S4" s="14">
        <f t="shared" si="0"/>
        <v>6456327.1100000003</v>
      </c>
    </row>
    <row r="5" spans="1:20" ht="15.75" x14ac:dyDescent="0.25">
      <c r="A5" s="12">
        <v>5148972.2699999996</v>
      </c>
      <c r="B5" s="13">
        <v>2024</v>
      </c>
      <c r="C5" s="13"/>
      <c r="D5" s="12">
        <v>658624</v>
      </c>
      <c r="E5" s="13">
        <v>2024</v>
      </c>
      <c r="F5" s="13"/>
      <c r="G5" s="12">
        <v>873021.46</v>
      </c>
      <c r="H5" s="13">
        <v>2024</v>
      </c>
      <c r="I5" s="13"/>
      <c r="J5" s="12">
        <v>2000</v>
      </c>
      <c r="K5" s="13">
        <v>2024</v>
      </c>
      <c r="L5" s="13"/>
      <c r="M5" s="12">
        <v>0</v>
      </c>
      <c r="N5" s="13">
        <v>2024</v>
      </c>
      <c r="O5" s="13"/>
      <c r="P5" s="12">
        <v>3615326.81</v>
      </c>
      <c r="Q5" s="13">
        <v>2024</v>
      </c>
      <c r="R5" s="13"/>
      <c r="S5" s="12">
        <f t="shared" si="0"/>
        <v>5148972.2699999996</v>
      </c>
    </row>
    <row r="6" spans="1:20" ht="15.75" x14ac:dyDescent="0.25">
      <c r="A6" s="12">
        <v>5063768.8899999997</v>
      </c>
      <c r="B6" s="13">
        <v>2025</v>
      </c>
      <c r="C6" s="13"/>
      <c r="D6" s="12">
        <v>658624</v>
      </c>
      <c r="E6" s="13">
        <v>2025</v>
      </c>
      <c r="F6" s="13"/>
      <c r="G6" s="12">
        <v>887931.54</v>
      </c>
      <c r="H6" s="13">
        <v>2025</v>
      </c>
      <c r="I6" s="13"/>
      <c r="J6" s="12">
        <v>2000</v>
      </c>
      <c r="K6" s="13">
        <v>2025</v>
      </c>
      <c r="L6" s="13"/>
      <c r="M6" s="12">
        <v>0</v>
      </c>
      <c r="N6" s="13">
        <v>2025</v>
      </c>
      <c r="O6" s="13"/>
      <c r="P6" s="12">
        <v>3515213.35</v>
      </c>
      <c r="Q6" s="13">
        <v>2025</v>
      </c>
      <c r="R6" s="13"/>
      <c r="S6" s="12">
        <f t="shared" si="0"/>
        <v>5063768.8900000006</v>
      </c>
    </row>
    <row r="7" spans="1:20" ht="15.75" x14ac:dyDescent="0.25">
      <c r="A7" s="12">
        <v>4099577.2</v>
      </c>
      <c r="B7" s="13">
        <v>2026</v>
      </c>
      <c r="C7" s="13"/>
      <c r="D7" s="12">
        <v>295000</v>
      </c>
      <c r="E7" s="13">
        <v>2026</v>
      </c>
      <c r="F7" s="13"/>
      <c r="G7" s="12">
        <v>815657.2</v>
      </c>
      <c r="H7" s="13">
        <v>2026</v>
      </c>
      <c r="I7" s="13"/>
      <c r="J7" s="12">
        <v>9000</v>
      </c>
      <c r="K7" s="13">
        <v>2026</v>
      </c>
      <c r="L7" s="13"/>
      <c r="M7" s="12">
        <v>0</v>
      </c>
      <c r="N7" s="13">
        <v>2026</v>
      </c>
      <c r="O7" s="13"/>
      <c r="P7" s="12">
        <v>2979920</v>
      </c>
      <c r="Q7" s="13">
        <v>2026</v>
      </c>
      <c r="R7" s="13"/>
      <c r="S7" s="12">
        <f t="shared" si="0"/>
        <v>4099577.2</v>
      </c>
    </row>
    <row r="8" spans="1:20" ht="15.75" x14ac:dyDescent="0.25">
      <c r="A8" s="12">
        <f>A1+A2+A3+A4+A5+A6+A7</f>
        <v>37345279.549999997</v>
      </c>
      <c r="B8" s="13"/>
      <c r="C8" s="13"/>
      <c r="D8" s="12">
        <f>D1+D2+D3+D4+D5+D6+D7</f>
        <v>4530639.3599999994</v>
      </c>
      <c r="E8" s="13"/>
      <c r="F8" s="13"/>
      <c r="G8" s="12">
        <f>G1+G2+G3+G4+G5+G6+G7</f>
        <v>27339441.039999999</v>
      </c>
      <c r="H8" s="13"/>
      <c r="I8" s="13"/>
      <c r="J8" s="12">
        <f>J1+J2+J3+J4+J5+J6+J7</f>
        <v>214383.43</v>
      </c>
      <c r="K8" s="13"/>
      <c r="L8" s="13"/>
      <c r="M8" s="12">
        <f>M1+M2+M3+M4+M5+M6+M7</f>
        <v>705605.86</v>
      </c>
      <c r="N8" s="13"/>
      <c r="O8" s="13"/>
      <c r="P8" s="12">
        <f>P1+P2+P3+P4+P5+P6+P7</f>
        <v>26554827.760000002</v>
      </c>
      <c r="Q8" s="13"/>
      <c r="R8" s="13"/>
      <c r="S8" s="12">
        <f>D8+G8+J8+P8+M8</f>
        <v>59344897.450000003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zoomScale="130" zoomScaleNormal="130" workbookViewId="0">
      <selection activeCell="H6" sqref="H6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6">
        <v>6282527.75</v>
      </c>
      <c r="B3" s="17">
        <v>2022</v>
      </c>
      <c r="C3" s="17"/>
      <c r="D3" s="16">
        <v>837930.36</v>
      </c>
      <c r="E3" s="17">
        <v>2022</v>
      </c>
      <c r="F3" s="17"/>
      <c r="G3" s="16">
        <v>8746519.75</v>
      </c>
      <c r="H3" s="17">
        <v>2022</v>
      </c>
      <c r="I3" s="17"/>
      <c r="J3" s="16">
        <v>110095</v>
      </c>
      <c r="K3" s="17">
        <v>2022</v>
      </c>
      <c r="L3" s="17"/>
      <c r="M3" s="16">
        <v>211758.8</v>
      </c>
      <c r="N3" s="17">
        <v>2022</v>
      </c>
      <c r="O3" s="17"/>
      <c r="P3" s="16">
        <v>4306998.6100000003</v>
      </c>
      <c r="Q3" s="17">
        <v>2022</v>
      </c>
      <c r="R3" s="17"/>
      <c r="S3" s="16">
        <f t="shared" si="0"/>
        <v>14213302.52</v>
      </c>
    </row>
    <row r="4" spans="1:20" ht="15.75" x14ac:dyDescent="0.25">
      <c r="A4" s="14">
        <v>6129765.1100000003</v>
      </c>
      <c r="B4" s="15">
        <v>2023</v>
      </c>
      <c r="C4" s="15"/>
      <c r="D4" s="14">
        <v>662624</v>
      </c>
      <c r="E4" s="15">
        <v>2023</v>
      </c>
      <c r="F4" s="15"/>
      <c r="G4" s="14">
        <f>897555.66+190000</f>
        <v>1087555.6600000001</v>
      </c>
      <c r="H4" s="15">
        <v>2023</v>
      </c>
      <c r="I4" s="15"/>
      <c r="J4" s="14">
        <v>25664.67</v>
      </c>
      <c r="K4" s="15">
        <v>2023</v>
      </c>
      <c r="L4" s="15"/>
      <c r="M4" s="14">
        <v>230441.63</v>
      </c>
      <c r="N4" s="15">
        <v>2023</v>
      </c>
      <c r="O4" s="15"/>
      <c r="P4" s="14">
        <f>4313479.15+79000</f>
        <v>4392479.1500000004</v>
      </c>
      <c r="Q4" s="15">
        <v>2023</v>
      </c>
      <c r="R4" s="15"/>
      <c r="S4" s="14">
        <f t="shared" si="0"/>
        <v>6398765.1100000003</v>
      </c>
    </row>
    <row r="5" spans="1:20" ht="15.75" x14ac:dyDescent="0.25">
      <c r="A5" s="12">
        <v>5148972.2699999996</v>
      </c>
      <c r="B5" s="13">
        <v>2024</v>
      </c>
      <c r="C5" s="13"/>
      <c r="D5" s="12">
        <v>658624</v>
      </c>
      <c r="E5" s="13">
        <v>2024</v>
      </c>
      <c r="F5" s="13"/>
      <c r="G5" s="12">
        <v>873021.46</v>
      </c>
      <c r="H5" s="13">
        <v>2024</v>
      </c>
      <c r="I5" s="13"/>
      <c r="J5" s="12">
        <v>2000</v>
      </c>
      <c r="K5" s="13">
        <v>2024</v>
      </c>
      <c r="L5" s="13"/>
      <c r="M5" s="12">
        <v>0</v>
      </c>
      <c r="N5" s="13">
        <v>2024</v>
      </c>
      <c r="O5" s="13"/>
      <c r="P5" s="12">
        <v>3615326.81</v>
      </c>
      <c r="Q5" s="13">
        <v>2024</v>
      </c>
      <c r="R5" s="13"/>
      <c r="S5" s="12">
        <f t="shared" si="0"/>
        <v>5148972.2699999996</v>
      </c>
    </row>
    <row r="6" spans="1:20" ht="15.75" x14ac:dyDescent="0.25">
      <c r="A6" s="12">
        <v>5063768.8899999997</v>
      </c>
      <c r="B6" s="13">
        <v>2025</v>
      </c>
      <c r="C6" s="13"/>
      <c r="D6" s="12">
        <v>658624</v>
      </c>
      <c r="E6" s="13">
        <v>2025</v>
      </c>
      <c r="F6" s="13"/>
      <c r="G6" s="12">
        <v>887931.54</v>
      </c>
      <c r="H6" s="13">
        <v>2025</v>
      </c>
      <c r="I6" s="13"/>
      <c r="J6" s="12">
        <v>2000</v>
      </c>
      <c r="K6" s="13">
        <v>2025</v>
      </c>
      <c r="L6" s="13"/>
      <c r="M6" s="12">
        <v>0</v>
      </c>
      <c r="N6" s="13">
        <v>2025</v>
      </c>
      <c r="O6" s="13"/>
      <c r="P6" s="12">
        <v>3515213.35</v>
      </c>
      <c r="Q6" s="13">
        <v>2025</v>
      </c>
      <c r="R6" s="13"/>
      <c r="S6" s="12">
        <f t="shared" si="0"/>
        <v>5063768.8900000006</v>
      </c>
    </row>
    <row r="7" spans="1:20" ht="15.75" x14ac:dyDescent="0.25">
      <c r="A7" s="12">
        <v>4099577.2</v>
      </c>
      <c r="B7" s="13">
        <v>2026</v>
      </c>
      <c r="C7" s="13"/>
      <c r="D7" s="12">
        <v>295000</v>
      </c>
      <c r="E7" s="13">
        <v>2026</v>
      </c>
      <c r="F7" s="13"/>
      <c r="G7" s="12">
        <v>815657.2</v>
      </c>
      <c r="H7" s="13">
        <v>2026</v>
      </c>
      <c r="I7" s="13"/>
      <c r="J7" s="12">
        <v>9000</v>
      </c>
      <c r="K7" s="13">
        <v>2026</v>
      </c>
      <c r="L7" s="13"/>
      <c r="M7" s="12">
        <v>0</v>
      </c>
      <c r="N7" s="13">
        <v>2026</v>
      </c>
      <c r="O7" s="13"/>
      <c r="P7" s="12">
        <v>2979920</v>
      </c>
      <c r="Q7" s="13">
        <v>2026</v>
      </c>
      <c r="R7" s="13"/>
      <c r="S7" s="12">
        <f t="shared" si="0"/>
        <v>4099577.2</v>
      </c>
    </row>
    <row r="8" spans="1:20" ht="15.75" x14ac:dyDescent="0.25">
      <c r="A8" s="12">
        <f>A1+A2+A3+A4+A5+A6+A7</f>
        <v>37345279.549999997</v>
      </c>
      <c r="B8" s="13"/>
      <c r="C8" s="13"/>
      <c r="D8" s="12">
        <f>D1+D2+D3+D4+D5+D6+D7</f>
        <v>4530639.3599999994</v>
      </c>
      <c r="E8" s="13"/>
      <c r="F8" s="13"/>
      <c r="G8" s="12">
        <f>G1+G2+G3+G4+G5+G6+G7</f>
        <v>27325900.039999999</v>
      </c>
      <c r="H8" s="13"/>
      <c r="I8" s="13"/>
      <c r="J8" s="12">
        <f>J1+J2+J3+J4+J5+J6+J7</f>
        <v>214383.43</v>
      </c>
      <c r="K8" s="13"/>
      <c r="L8" s="13"/>
      <c r="M8" s="12">
        <f>M1+M2+M3+M4+M5+M6+M7</f>
        <v>705605.86</v>
      </c>
      <c r="N8" s="13"/>
      <c r="O8" s="13"/>
      <c r="P8" s="12">
        <f>P1+P2+P3+P4+P5+P6+P7</f>
        <v>26510806.760000002</v>
      </c>
      <c r="Q8" s="13"/>
      <c r="R8" s="13"/>
      <c r="S8" s="12">
        <f>D8+G8+J8+P8+M8</f>
        <v>59287335.450000003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zoomScale="130" zoomScaleNormal="130" workbookViewId="0">
      <selection activeCell="F14" sqref="F14"/>
    </sheetView>
  </sheetViews>
  <sheetFormatPr defaultRowHeight="15" x14ac:dyDescent="0.25"/>
  <cols>
    <col min="1" max="1" width="17.85546875" customWidth="1"/>
    <col min="2" max="2" width="9.28515625" bestFit="1" customWidth="1"/>
    <col min="3" max="3" width="4.5703125" customWidth="1"/>
    <col min="4" max="4" width="15.5703125" customWidth="1"/>
    <col min="5" max="5" width="9.28515625" bestFit="1" customWidth="1"/>
    <col min="6" max="6" width="5" customWidth="1"/>
    <col min="7" max="7" width="16.42578125" customWidth="1"/>
    <col min="8" max="8" width="9.28515625" bestFit="1" customWidth="1"/>
    <col min="9" max="9" width="4.85546875" customWidth="1"/>
    <col min="10" max="10" width="13.5703125" customWidth="1"/>
    <col min="11" max="11" width="9.28515625" bestFit="1" customWidth="1"/>
    <col min="12" max="12" width="5.28515625" customWidth="1"/>
    <col min="13" max="13" width="14.28515625" customWidth="1"/>
    <col min="14" max="14" width="9.28515625" bestFit="1" customWidth="1"/>
    <col min="15" max="15" width="5" customWidth="1"/>
    <col min="16" max="16" width="16.42578125" customWidth="1"/>
    <col min="17" max="17" width="9.28515625" bestFit="1" customWidth="1"/>
    <col min="18" max="18" width="4.7109375" customWidth="1"/>
    <col min="19" max="19" width="16.85546875" customWidth="1"/>
  </cols>
  <sheetData>
    <row r="1" spans="1:20" ht="15.75" x14ac:dyDescent="0.25">
      <c r="A1" s="10">
        <v>5410933.4100000001</v>
      </c>
      <c r="B1" s="11">
        <v>2020</v>
      </c>
      <c r="C1" s="11"/>
      <c r="D1" s="10">
        <v>850660</v>
      </c>
      <c r="E1" s="11">
        <v>2020</v>
      </c>
      <c r="F1" s="11"/>
      <c r="G1" s="10">
        <v>3834627.92</v>
      </c>
      <c r="H1" s="11">
        <v>2020</v>
      </c>
      <c r="I1" s="11"/>
      <c r="J1" s="10">
        <v>7000</v>
      </c>
      <c r="K1" s="11">
        <v>2020</v>
      </c>
      <c r="L1" s="11"/>
      <c r="M1" s="10">
        <v>121540.58</v>
      </c>
      <c r="N1" s="11">
        <v>2020</v>
      </c>
      <c r="O1" s="11"/>
      <c r="P1" s="10">
        <v>3560656.4</v>
      </c>
      <c r="Q1" s="11">
        <v>2020</v>
      </c>
      <c r="R1" s="11"/>
      <c r="S1" s="10">
        <f>D1+G1+J1+P1+M1</f>
        <v>8374484.9000000004</v>
      </c>
      <c r="T1" s="3"/>
    </row>
    <row r="2" spans="1:20" ht="15.75" x14ac:dyDescent="0.25">
      <c r="A2" s="12">
        <v>5209734.92</v>
      </c>
      <c r="B2" s="13">
        <v>2021</v>
      </c>
      <c r="C2" s="13"/>
      <c r="D2" s="12">
        <v>567177</v>
      </c>
      <c r="E2" s="13">
        <v>2021</v>
      </c>
      <c r="F2" s="13"/>
      <c r="G2" s="12">
        <v>11080586.51</v>
      </c>
      <c r="H2" s="13">
        <v>2021</v>
      </c>
      <c r="I2" s="13"/>
      <c r="J2" s="12">
        <v>58623.76</v>
      </c>
      <c r="K2" s="13">
        <v>2021</v>
      </c>
      <c r="L2" s="13"/>
      <c r="M2" s="12">
        <v>141864.85</v>
      </c>
      <c r="N2" s="13">
        <v>2021</v>
      </c>
      <c r="O2" s="13"/>
      <c r="P2" s="12">
        <v>4140212.44</v>
      </c>
      <c r="Q2" s="13">
        <v>2021</v>
      </c>
      <c r="R2" s="13"/>
      <c r="S2" s="12">
        <f t="shared" ref="S2:S7" si="0">D2+G2+J2+P2+M2</f>
        <v>15988464.559999999</v>
      </c>
    </row>
    <row r="3" spans="1:20" ht="15.75" x14ac:dyDescent="0.25">
      <c r="A3" s="14">
        <v>6282527.75</v>
      </c>
      <c r="B3" s="15">
        <v>2022</v>
      </c>
      <c r="C3" s="15"/>
      <c r="D3" s="14">
        <v>837930.36</v>
      </c>
      <c r="E3" s="15">
        <v>2022</v>
      </c>
      <c r="F3" s="15"/>
      <c r="G3" s="14">
        <v>8746519.75</v>
      </c>
      <c r="H3" s="15">
        <v>2022</v>
      </c>
      <c r="I3" s="15"/>
      <c r="J3" s="14">
        <v>110095</v>
      </c>
      <c r="K3" s="15">
        <v>2022</v>
      </c>
      <c r="L3" s="15"/>
      <c r="M3" s="14">
        <v>211758.8</v>
      </c>
      <c r="N3" s="15">
        <v>2022</v>
      </c>
      <c r="O3" s="15"/>
      <c r="P3" s="14">
        <v>4306998.6100000003</v>
      </c>
      <c r="Q3" s="15">
        <v>2022</v>
      </c>
      <c r="R3" s="15"/>
      <c r="S3" s="14">
        <f t="shared" si="0"/>
        <v>14213302.52</v>
      </c>
    </row>
    <row r="4" spans="1:20" ht="15.75" x14ac:dyDescent="0.25">
      <c r="A4" s="12">
        <v>6129765.1100000003</v>
      </c>
      <c r="B4" s="13">
        <v>2023</v>
      </c>
      <c r="C4" s="13"/>
      <c r="D4" s="12">
        <v>662624</v>
      </c>
      <c r="E4" s="13">
        <v>2023</v>
      </c>
      <c r="F4" s="13"/>
      <c r="G4" s="12">
        <v>897555.66</v>
      </c>
      <c r="H4" s="13">
        <v>2023</v>
      </c>
      <c r="I4" s="13"/>
      <c r="J4" s="12">
        <v>25664.67</v>
      </c>
      <c r="K4" s="13">
        <v>2023</v>
      </c>
      <c r="L4" s="13"/>
      <c r="M4" s="12">
        <v>230441.63</v>
      </c>
      <c r="N4" s="13">
        <v>2023</v>
      </c>
      <c r="O4" s="13"/>
      <c r="P4" s="12">
        <v>4313479.1500000004</v>
      </c>
      <c r="Q4" s="13">
        <v>2023</v>
      </c>
      <c r="R4" s="13"/>
      <c r="S4" s="12">
        <f t="shared" si="0"/>
        <v>6129765.1100000003</v>
      </c>
    </row>
    <row r="5" spans="1:20" ht="15.75" x14ac:dyDescent="0.25">
      <c r="A5" s="12">
        <v>5148972.2699999996</v>
      </c>
      <c r="B5" s="13">
        <v>2024</v>
      </c>
      <c r="C5" s="13"/>
      <c r="D5" s="12">
        <v>658624</v>
      </c>
      <c r="E5" s="13">
        <v>2024</v>
      </c>
      <c r="F5" s="13"/>
      <c r="G5" s="12">
        <v>873021.46</v>
      </c>
      <c r="H5" s="13">
        <v>2024</v>
      </c>
      <c r="I5" s="13"/>
      <c r="J5" s="12">
        <v>2000</v>
      </c>
      <c r="K5" s="13">
        <v>2024</v>
      </c>
      <c r="L5" s="13"/>
      <c r="M5" s="12">
        <v>0</v>
      </c>
      <c r="N5" s="13">
        <v>2024</v>
      </c>
      <c r="O5" s="13"/>
      <c r="P5" s="12">
        <v>3615326.81</v>
      </c>
      <c r="Q5" s="13">
        <v>2024</v>
      </c>
      <c r="R5" s="13"/>
      <c r="S5" s="12">
        <f t="shared" si="0"/>
        <v>5148972.2699999996</v>
      </c>
    </row>
    <row r="6" spans="1:20" ht="15.75" x14ac:dyDescent="0.25">
      <c r="A6" s="12">
        <v>5063768.8899999997</v>
      </c>
      <c r="B6" s="13">
        <v>2025</v>
      </c>
      <c r="C6" s="13"/>
      <c r="D6" s="12">
        <v>658624</v>
      </c>
      <c r="E6" s="13">
        <v>2025</v>
      </c>
      <c r="F6" s="13"/>
      <c r="G6" s="12">
        <v>887931.54</v>
      </c>
      <c r="H6" s="13">
        <v>2025</v>
      </c>
      <c r="I6" s="13"/>
      <c r="J6" s="12">
        <v>2000</v>
      </c>
      <c r="K6" s="13">
        <v>2025</v>
      </c>
      <c r="L6" s="13"/>
      <c r="M6" s="12">
        <v>0</v>
      </c>
      <c r="N6" s="13">
        <v>2025</v>
      </c>
      <c r="O6" s="13"/>
      <c r="P6" s="12">
        <v>3515213.35</v>
      </c>
      <c r="Q6" s="13">
        <v>2025</v>
      </c>
      <c r="R6" s="13"/>
      <c r="S6" s="12">
        <f t="shared" si="0"/>
        <v>5063768.8900000006</v>
      </c>
    </row>
    <row r="7" spans="1:20" ht="15.75" x14ac:dyDescent="0.25">
      <c r="A7" s="12">
        <v>4099577.2</v>
      </c>
      <c r="B7" s="13">
        <v>2026</v>
      </c>
      <c r="C7" s="13"/>
      <c r="D7" s="12">
        <v>295000</v>
      </c>
      <c r="E7" s="13">
        <v>2026</v>
      </c>
      <c r="F7" s="13"/>
      <c r="G7" s="12">
        <v>815657.2</v>
      </c>
      <c r="H7" s="13">
        <v>2026</v>
      </c>
      <c r="I7" s="13"/>
      <c r="J7" s="12">
        <v>9000</v>
      </c>
      <c r="K7" s="13">
        <v>2026</v>
      </c>
      <c r="L7" s="13"/>
      <c r="M7" s="12">
        <v>0</v>
      </c>
      <c r="N7" s="13">
        <v>2026</v>
      </c>
      <c r="O7" s="13"/>
      <c r="P7" s="12">
        <v>2979920</v>
      </c>
      <c r="Q7" s="13">
        <v>2026</v>
      </c>
      <c r="R7" s="13"/>
      <c r="S7" s="12">
        <f t="shared" si="0"/>
        <v>4099577.2</v>
      </c>
    </row>
    <row r="8" spans="1:20" ht="15.75" x14ac:dyDescent="0.25">
      <c r="A8" s="12">
        <f>A1+A2+A3+A4+A5+A6+A7</f>
        <v>37345279.549999997</v>
      </c>
      <c r="B8" s="13"/>
      <c r="C8" s="13"/>
      <c r="D8" s="12">
        <f>D1+D2+D3+D4+D5+D6+D7</f>
        <v>4530639.3599999994</v>
      </c>
      <c r="E8" s="13"/>
      <c r="F8" s="13"/>
      <c r="G8" s="12">
        <f>G1+G2+G3+G4+G5+G6+G7</f>
        <v>27135900.039999999</v>
      </c>
      <c r="H8" s="13"/>
      <c r="I8" s="13"/>
      <c r="J8" s="12">
        <f>J1+J2+J3+J4+J5+J6+J7</f>
        <v>214383.43</v>
      </c>
      <c r="K8" s="13"/>
      <c r="L8" s="13"/>
      <c r="M8" s="12">
        <f>M1+M2+M3+M4+M5+M6+M7</f>
        <v>705605.86</v>
      </c>
      <c r="N8" s="13"/>
      <c r="O8" s="13"/>
      <c r="P8" s="12">
        <f>P1+P2+P3+P4+P5+P6+P7</f>
        <v>26431806.760000002</v>
      </c>
      <c r="Q8" s="13"/>
      <c r="R8" s="13"/>
      <c r="S8" s="12">
        <f>D8+G8+J8+P8+M8</f>
        <v>59018335.450000003</v>
      </c>
    </row>
    <row r="9" spans="1:20" x14ac:dyDescent="0.25">
      <c r="A9" s="1"/>
    </row>
  </sheetData>
  <pageMargins left="0.31496062992125984" right="0.31496062992125984" top="0.74803149606299213" bottom="0.35433070866141736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23 08 2024 (32)</vt:lpstr>
      <vt:lpstr>29 03 2024 (31)</vt:lpstr>
      <vt:lpstr>22 02 2024 (30)</vt:lpstr>
      <vt:lpstr>15 11 2023 (29) новый бюджет</vt:lpstr>
      <vt:lpstr>28 09 2023 (28)</vt:lpstr>
      <vt:lpstr>22 06 2023 (27)</vt:lpstr>
      <vt:lpstr>26 05 2023 (26)</vt:lpstr>
      <vt:lpstr>21 02 2023 (25)</vt:lpstr>
      <vt:lpstr>23 01 2023 (24)</vt:lpstr>
      <vt:lpstr>24 11 2022 (23)</vt:lpstr>
      <vt:lpstr>24 06 2022 (22)</vt:lpstr>
      <vt:lpstr>24 06 2022 (21)</vt:lpstr>
      <vt:lpstr>16 05 2022 (20)</vt:lpstr>
      <vt:lpstr>24 03 2022 (19)</vt:lpstr>
      <vt:lpstr>24 02 2022 (18)</vt:lpstr>
      <vt:lpstr>31 12 2021 (17)</vt:lpstr>
      <vt:lpstr>15 12 2021 (15)</vt:lpstr>
      <vt:lpstr>15 12 2021 (16) новый бюджет</vt:lpstr>
      <vt:lpstr>15 11 2021 (15) новый бюджет</vt:lpstr>
      <vt:lpstr>28 10 2021 (14)</vt:lpstr>
      <vt:lpstr>09 09 2021 (13)</vt:lpstr>
      <vt:lpstr>04 06 2021 (12)</vt:lpstr>
      <vt:lpstr>30 03 2021 (10)</vt:lpstr>
      <vt:lpstr>19 02 2021 (9)</vt:lpstr>
      <vt:lpstr>18 12 2020 (8)</vt:lpstr>
      <vt:lpstr>06 10 2020 (7)</vt:lpstr>
      <vt:lpstr>14 07 2020 (6)</vt:lpstr>
      <vt:lpstr>26 06 2020 (5)</vt:lpstr>
      <vt:lpstr>09 06 2020 (4)</vt:lpstr>
      <vt:lpstr>28 05 2020 (3)</vt:lpstr>
      <vt:lpstr>20 04 2020 (2)</vt:lpstr>
      <vt:lpstr>27 02 2020 (1)</vt:lpstr>
      <vt:lpstr>01 01 2020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2024-04-03T02:46:53Z</cp:lastPrinted>
  <dcterms:created xsi:type="dcterms:W3CDTF">2019-10-28T05:48:16Z</dcterms:created>
  <dcterms:modified xsi:type="dcterms:W3CDTF">2024-08-30T08:25:29Z</dcterms:modified>
</cp:coreProperties>
</file>